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A63933EB-5871-42CE-BB82-A45C2CD3B409}" xr6:coauthVersionLast="47" xr6:coauthVersionMax="47" xr10:uidLastSave="{00000000-0000-0000-0000-000000000000}"/>
  <bookViews>
    <workbookView xWindow="30555" yWindow="555"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AE27" i="5" l="1"/>
  <c r="H27" i="5"/>
  <c r="C27" i="5"/>
  <c r="AE82" i="5"/>
  <c r="AE85" i="5"/>
  <c r="AE73" i="5"/>
  <c r="AE72" i="5"/>
  <c r="AE80" i="5"/>
  <c r="AE83"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B27" i="5" l="1"/>
  <c r="AE52" i="5"/>
  <c r="AE70" i="5"/>
  <c r="AE39" i="5"/>
  <c r="AE37" i="5"/>
  <c r="AE51" i="5"/>
  <c r="AE77" i="5"/>
  <c r="AE81" i="5"/>
  <c r="AE74" i="5"/>
  <c r="AE84" i="5"/>
  <c r="AE46" i="5"/>
  <c r="AE38" i="5"/>
  <c r="AE44" i="5"/>
  <c r="AE36" i="5"/>
  <c r="AE41" i="5"/>
  <c r="AE29" i="5"/>
  <c r="AE42" i="5"/>
  <c r="AE34" i="5"/>
  <c r="AE55" i="5"/>
  <c r="AE60" i="5"/>
  <c r="AE75" i="5"/>
  <c r="AE79" i="5"/>
  <c r="AE30" i="5"/>
  <c r="AE54" i="5"/>
  <c r="AE28" i="5"/>
  <c r="AE35" i="5"/>
  <c r="AE62" i="5"/>
  <c r="AE69" i="5"/>
  <c r="AE78" i="5"/>
  <c r="AE71"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<sst xmlns="http://schemas.openxmlformats.org/spreadsheetml/2006/main" count="4432" uniqueCount="596">
  <si>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</si>
  <si>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</si>
  <si>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</si>
  <si>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</si>
  <si>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</si>
  <si>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</si>
  <si>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</si>
  <si>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</si>
  <si>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</si>
  <si>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</si>
  <si>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</si>
  <si>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</si>
  <si>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</si>
  <si>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</si>
  <si>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</si>
  <si>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</si>
  <si>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</si>
  <si>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</si>
  <si>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</si>
  <si>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</si>
  <si>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</si>
  <si>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</si>
  <si>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</si>
  <si>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</si>
  <si>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</si>
  <si>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</si>
  <si>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</si>
  <si>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</si>
  <si>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</si>
  <si>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</si>
  <si>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</si>
  <si>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</si>
  <si>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</si>
  <si>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</si>
  <si>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</si>
  <si>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</si>
  <si>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</si>
  <si>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</si>
  <si>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</si>
  <si>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</si>
  <si>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</si>
  <si>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</si>
  <si>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</si>
  <si>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</si>
  <si>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</si>
  <si>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</si>
  <si>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</si>
  <si>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</si>
  <si>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</si>
  <si>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</si>
  <si>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</si>
  <si>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</si>
  <si>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</si>
  <si>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</si>
  <si>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</si>
  <si>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</si>
  <si>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</si>
  <si>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</si>
  <si>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</si>
  <si>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</si>
  <si>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</si>
  <si>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</si>
  <si>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</si>
  <si>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</si>
  <si>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</si>
  <si>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</si>
  <si>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</si>
  <si>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</si>
  <si>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</si>
  <si>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</si>
  <si>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</si>
  <si>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</si>
  <si>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</si>
  <si>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</si>
  <si>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</si>
  <si>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</si>
  <si>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</si>
  <si>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</si>
  <si>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</si>
  <si>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</si>
  <si>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</si>
  <si>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</si>
  <si>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</si>
  <si>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</si>
  <si>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</si>
  <si>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</si>
  <si>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</si>
  <si>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</si>
  <si>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</si>
  <si>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</si>
  <si>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</si>
  <si>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</si>
  <si>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</si>
  <si>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</si>
  <si>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</si>
  <si>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</si>
  <si>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</si>
  <si>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</si>
  <si>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</si>
  <si>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</si>
  <si>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</si>
  <si>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</si>
  <si>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</si>
  <si>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</si>
  <si>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</si>
  <si>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</si>
  <si>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</si>
  <si>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</si>
  <si>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</si>
  <si>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</si>
  <si>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</si>
  <si>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</si>
  <si>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</si>
  <si>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</si>
  <si>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</si>
  <si>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</si>
  <si>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</si>
  <si>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</si>
  <si>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</si>
  <si>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</si>
  <si>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</si>
  <si>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</si>
  <si>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</si>
  <si>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</si>
  <si>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</si>
  <si>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</si>
  <si>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</si>
  <si>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</si>
  <si>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</si>
  <si>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</si>
  <si>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</si>
  <si>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</si>
  <si>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</si>
  <si>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</si>
  <si>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</si>
  <si>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</si>
  <si>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</si>
  <si>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</si>
  <si>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</si>
  <si>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</si>
  <si>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</si>
  <si>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</si>
  <si>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</si>
  <si>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</si>
  <si>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</si>
  <si>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</si>
  <si>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</si>
  <si>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</si>
  <si>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</si>
  <si>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</si>
  <si>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</si>
  <si>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</si>
  <si>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</si>
  <si>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</si>
  <si>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</si>
  <si>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</si>
  <si>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</si>
  <si>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</si>
  <si>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</si>
  <si>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</si>
  <si>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</si>
  <si>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</si>
  <si>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</si>
  <si>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</si>
  <si>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</si>
  <si>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</si>
  <si>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</si>
  <si>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</si>
  <si>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</si>
  <si>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</si>
  <si>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</si>
  <si>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</si>
  <si>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</si>
  <si>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</si>
  <si>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</si>
  <si>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</si>
  <si>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</si>
  <si>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</si>
  <si>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</si>
  <si>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</si>
  <si>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</si>
  <si>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</si>
  <si>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</si>
  <si>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</si>
  <si>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</si>
  <si>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</si>
  <si>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</si>
  <si>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</si>
  <si>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</si>
  <si>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</si>
  <si>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</si>
  <si>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</si>
  <si>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</si>
  <si>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</si>
  <si>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</si>
  <si>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</si>
  <si>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</si>
  <si>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</si>
  <si>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</si>
  <si>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</si>
  <si>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</si>
  <si>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</si>
  <si>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</si>
  <si>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</si>
  <si>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</si>
  <si>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</si>
  <si>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</si>
  <si>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</si>
  <si>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</si>
  <si>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</si>
  <si>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</si>
  <si>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</si>
  <si>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</si>
  <si>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</si>
  <si>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</si>
  <si>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</si>
  <si>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</si>
  <si>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</si>
  <si>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</si>
  <si>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</si>
  <si>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</si>
  <si>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</si>
  <si>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</si>
  <si>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</si>
  <si>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</si>
  <si>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</si>
  <si>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</si>
  <si>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</si>
  <si>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</si>
  <si>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</si>
  <si>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</si>
  <si>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</si>
  <si>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</si>
  <si>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</si>
  <si>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</si>
  <si>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</si>
  <si>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</si>
  <si>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</si>
  <si>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</si>
  <si>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</si>
  <si>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</si>
  <si>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</si>
  <si>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</si>
  <si>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</si>
  <si>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</si>
  <si>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</si>
  <si>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</si>
  <si>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</si>
  <si>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</si>
  <si>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</si>
  <si>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</si>
  <si>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</si>
  <si>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</si>
  <si>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</si>
  <si>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</si>
  <si>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</si>
  <si>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</si>
  <si>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</si>
  <si>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</si>
  <si>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</si>
  <si>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</si>
  <si>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</si>
  <si>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</si>
  <si>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</si>
  <si>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</si>
  <si>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</si>
  <si>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</si>
  <si>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</si>
  <si>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</si>
  <si>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</si>
  <si>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</si>
  <si>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</si>
  <si>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</si>
  <si>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</si>
  <si>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</si>
  <si>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</si>
  <si>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</si>
  <si>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</si>
  <si>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</si>
  <si>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</si>
  <si>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</si>
  <si>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</si>
  <si>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</si>
  <si>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</si>
  <si>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</si>
  <si>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</si>
  <si>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</si>
  <si>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</si>
  <si>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</si>
  <si>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</si>
  <si>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</si>
  <si>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</si>
  <si>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</si>
  <si>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</si>
  <si>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</si>
  <si>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</si>
  <si>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</si>
  <si>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</si>
  <si>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</si>
  <si>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</si>
  <si>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</si>
  <si>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</si>
  <si>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</si>
  <si>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</si>
  <si>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</si>
  <si>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</si>
  <si>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</si>
  <si>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</si>
  <si>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</si>
  <si>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</si>
  <si>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</si>
  <si>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</si>
  <si>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</si>
  <si>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</si>
  <si>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</si>
  <si>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</si>
  <si>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</si>
  <si>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</si>
  <si>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</si>
  <si>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</si>
  <si>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</si>
  <si>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</si>
  <si>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</si>
  <si>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</si>
  <si>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</si>
  <si>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</si>
  <si>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</si>
  <si>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</si>
  <si>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</si>
  <si>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</si>
  <si>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</si>
  <si>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</si>
  <si>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</si>
  <si>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</si>
  <si>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</si>
  <si>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</si>
  <si>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</si>
  <si>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</si>
  <si>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</si>
  <si>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</si>
  <si>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</si>
  <si>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</si>
  <si>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</si>
  <si>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</si>
  <si>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</si>
  <si>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</si>
  <si>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</si>
  <si>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</si>
  <si>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</si>
  <si>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</si>
  <si>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</si>
  <si>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</si>
  <si>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</si>
  <si>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</si>
  <si>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</si>
  <si>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</si>
  <si>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</si>
  <si>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</si>
  <si>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</si>
  <si>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</si>
  <si>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</si>
  <si>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</si>
  <si>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</si>
  <si>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</si>
  <si>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</si>
  <si>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</si>
  <si>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</si>
  <si>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</si>
  <si>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</si>
  <si>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</si>
  <si>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</si>
  <si>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</si>
  <si>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</si>
  <si>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</si>
  <si>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</si>
  <si>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</si>
  <si>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</si>
  <si>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</si>
  <si>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</si>
  <si>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</si>
  <si>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</si>
  <si>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</si>
  <si>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</si>
  <si>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</si>
  <si>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</si>
  <si>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</si>
  <si>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</si>
  <si>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</si>
  <si>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</si>
  <si>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</si>
  <si>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</si>
  <si>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</si>
  <si>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</si>
  <si>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</si>
  <si>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</si>
  <si>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</si>
  <si>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</si>
  <si>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</si>
  <si>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</si>
  <si>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</si>
  <si>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</si>
  <si>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</si>
  <si>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</si>
  <si>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</si>
  <si>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</si>
  <si>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</si>
  <si>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</si>
  <si>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</si>
  <si>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</si>
  <si>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</si>
  <si>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</si>
  <si>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</si>
  <si>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</si>
  <si>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</si>
  <si>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</si>
  <si>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</si>
  <si>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</si>
  <si>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</si>
  <si>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</si>
  <si>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</si>
  <si>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</si>
  <si>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</si>
  <si>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</si>
  <si>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</si>
  <si>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</si>
  <si>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</si>
  <si>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</si>
  <si>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</si>
  <si>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</si>
  <si>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</si>
  <si>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</si>
  <si>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</si>
  <si>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</si>
  <si>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</si>
  <si>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</si>
  <si>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</si>
  <si>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</si>
  <si>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</si>
  <si>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</si>
  <si>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</si>
  <si>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</si>
  <si>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</si>
  <si>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</si>
  <si>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Реконструкция ПС 220 кВ Чулымская замена масляных выключателей (3 шт.) на элегазовые выключатели с реконструкцией УРЗА (5 шт.), заменой разъединителей (5 шт.) и выполнением сопутствующего объема работ</t>
  </si>
  <si>
    <t>Утвержденный план</t>
  </si>
  <si>
    <t>Предложение по корректировке утвержденного плана</t>
  </si>
  <si>
    <t>по состоянию на 01.01.2024 года</t>
  </si>
  <si>
    <t>M_00.0006.000006</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</si>
  <si>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</si>
  <si>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</si>
  <si>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</si>
  <si>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</si>
  <si>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</si>
  <si>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</si>
  <si>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</si>
  <si>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</si>
  <si>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</si>
  <si>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</si>
  <si>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</si>
  <si>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</si>
  <si>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</si>
  <si>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</si>
  <si>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</si>
  <si>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</si>
  <si>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</si>
  <si>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</si>
  <si>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</si>
  <si>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</si>
  <si>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</si>
  <si>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</si>
  <si>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</si>
  <si>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</si>
  <si>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</si>
  <si>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</si>
  <si>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</si>
  <si>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</si>
  <si>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</si>
  <si>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</si>
  <si>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</si>
  <si>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</si>
  <si>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</si>
  <si>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</si>
  <si>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</si>
  <si>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</si>
  <si>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</si>
  <si>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</si>
  <si>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</si>
  <si>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</si>
  <si>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</si>
  <si>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</si>
  <si>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</si>
  <si>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</si>
  <si>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</si>
  <si>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</si>
  <si>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</si>
  <si>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</si>
  <si>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</si>
  <si>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</si>
  <si>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</si>
  <si>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</si>
  <si>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</si>
  <si>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</si>
  <si>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</si>
  <si>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</si>
  <si>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</si>
  <si>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</si>
  <si>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</si>
  <si>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</si>
  <si>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смещением сроков выполнения работ по вторым пусковым комплексам выключателей в связи с отсутствием возможности выполнения работ в один инвестиционный период с проектом по смежному титулу "Комплексная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t>
  </si>
  <si>
    <t>СМР, ПНР, ТМЦ</t>
  </si>
  <si>
    <t>Выполнение строительно-монтажных, пусконаладочных работ по реконструкции ПС 220 кВ АО "Электромагистраль" с поставкой коммутационного оборудования</t>
  </si>
  <si>
    <t>АО "Электромагистраль"</t>
  </si>
  <si>
    <t>Регламент определения начальной (максимальной) цены договора на закупку товаров (работ, услуг) АО "Электромагистраль"</t>
  </si>
  <si>
    <t>Заключение договора с взаимозависимым юридическим лицом</t>
  </si>
  <si>
    <t>АО РЭМиС</t>
  </si>
  <si>
    <t>нет</t>
  </si>
  <si>
    <t>2.2.1.12</t>
  </si>
  <si>
    <t>ЦЗК</t>
  </si>
  <si>
    <t>Протокол №14</t>
  </si>
  <si>
    <t>ИП</t>
  </si>
  <si>
    <t>СМР</t>
  </si>
  <si>
    <t>АО "РЭМиС"</t>
  </si>
  <si>
    <t>ИП-20-00157 от 16.06.2020</t>
  </si>
  <si>
    <t>СМР, ПНР</t>
  </si>
  <si>
    <t>Выполнение строительно-монтажных работ и пуско-наладочных работ с давальческим оборудованием по проекту "Реконструкция ПС 220 кВ Чулымская в части замены ячеек выключателей 220 кВ (3 шт.) с выполнением сопутствующего объема работ "</t>
  </si>
  <si>
    <t>Запрос предложений в электронной форме</t>
  </si>
  <si>
    <t>АКЦИОНЕРНОЕ ОБЩЕСТВО "РЕМОНТЭНЕРГОМОНТАЖ И СЕРВИС"</t>
  </si>
  <si>
    <t>-</t>
  </si>
  <si>
    <t>да</t>
  </si>
  <si>
    <t>https://www.roseltorg.ru/</t>
  </si>
  <si>
    <t>ИП-22-00184 от 25.07.2022</t>
  </si>
  <si>
    <t>ТМЦ</t>
  </si>
  <si>
    <t>Поставка выключателя бакового элегазового 220кВ</t>
  </si>
  <si>
    <t>Аукцион в электронной форме</t>
  </si>
  <si>
    <t>Общество с ограниченной ответственностью "Инженерный центр Сибири"</t>
  </si>
  <si>
    <t>ПД</t>
  </si>
  <si>
    <t>ПД-22-00118 от 17.05.2022</t>
  </si>
  <si>
    <t>ПИР</t>
  </si>
  <si>
    <t>Выполнение проектно-изыскательских работ по реконструкции ПС 220 кВ Чулымская в части замены ячеек выключателей 220 кВ (3 шт.) с выполнением сопутствующего объема работ: в объеме проектирования элегазового выключателя В-220-2АТ с выполнением сопутствующих работ на существующих устройствах РЗА, ССПИ; реконструкции и ввода в работу микропроцессорных панелей защит присоединений и автоматики управления выключателем, замена существующих разъединителей с комплектом заземляющих ножей в ячейке заменяемого выключателя 220 кВ (В-220-1АТ, В-220-2АТ), и их приводов на разъединители с электродвигательными приводами на главных и заземляющих ножах с выполнением сопутствующих объемов работ</t>
  </si>
  <si>
    <t>ОБЩЕСТВО С ОГРАНИЧЕННОЙ ОТВЕТСТВЕННОСТЬЮ "ТЕХНОЛОГИИ ЭФФЕКТИВНОГО ПРОЕКТИРОВАНИЯ"; ОБЩЕСТВО С ОГРАНИЧЕННОЙ ОТВЕТСТВЕННОСТЬЮ "КОМПЛЕКСЭНЕРГОПРОЕКТ"; ОБЩЕСТВО С ОГРАНИЧЕННОЙ ОТВЕТСТВЕННОСТЬЮ "РЕГИОНАЛЬНАЯ ОРГАНИЗАЦИЯ СЕТЕВОГО ПРОЕКТИРОВАНИЯ"; ОБЩЕСТВО С ОГРАНИЧЕННОЙ ОТВЕТСТВЕННОСТЬЮ "ИНЖЕНЕРНО-ДИАГНОСТИЧЕСКИЙ ЦЕНТР"; ОБЩЕСТВО С ОГРАНИЧЕННОЙ ОТВЕТСТВЕННОСТЬЮ "ЭНЕРГЕТИКА, МИКРОЭЛЕКТРОНИКА, АВТОМАТИКА"; ОБЩЕСТВО С ОГРАНИЧЕННОЙ ОТВЕТСТВЕННОСТЬЮ "ЭНЕРГОГРУПП"; ОБЩЕСТВО С ОГРАНИЧЕННОЙ ОТВЕТСТВЕННОСТЬЮ "ЭНЕРГОПРОММОНТАЖ"; ОБЩЕСТВО С ОГРАНИЧЕННОЙ ОТВЕТСТВЕННОСТЬЮ "ПРОЕКТНЫЙ ЦЕНТР СИБИРИ"</t>
  </si>
  <si>
    <t>3000,00; 3801,10; 3150,00; 2800,00; 2325,00; 3203,00; 3203,00; 3203,00</t>
  </si>
  <si>
    <t>ОБЩЕСТВО С ОГРАНИЧЕННОЙ ОТВЕТСТВЕННОСТЬЮ "ТЕХНОЛОГИИ ЭФФЕКТИВНОГО ПРОЕКТИРОВАНИЯ"; ОБЩЕСТВО С ОГРАНИЧЕННОЙ ОТВЕТСТВЕННОСТЬЮ "КОМПЛЕКСЭНЕРГОПРОЕКТ"; ОБЩЕСТВО С ОГРАНИЧЕННОЙ ОТВЕТСТВЕННОСТЬЮ "РЕГИОНАЛЬНАЯ ОРГАНИЗАЦИЯ СЕТЕВОГО ПРОЕКТИРОВАНИЯ"; ОБЩЕСТВО С ОГРАНИЧЕННОЙ ОТВЕТСТВЕННОСТЬЮ "ЭНЕРГЕТИКА, МИКРОЭЛЕКТРОНИКА, АВТОМАТИКА"</t>
  </si>
  <si>
    <t xml:space="preserve"> -; -; -; 2800,00; -; 2390,00; 2748,00; 2450,00</t>
  </si>
  <si>
    <t>ОБЩЕСТВО С ОГРАНИЧЕННОЙ ОТВЕТСТВЕННОСТЬЮ "ЭНЕРГОГРУПП"</t>
  </si>
  <si>
    <t>ООО ЭНЕРГОгрупп</t>
  </si>
  <si>
    <t>ИП-20-00261 от 27.10.2020</t>
  </si>
  <si>
    <t>Выполнение проектно-изыскательских работ по реконструкции ПС 220 кВ Чулымская в части замены ячеек выключателей 220 кВ (3 шт.) с выполнением сопутствующего объема работ</t>
  </si>
  <si>
    <t>ОБЩЕСТВО С ОГРАНИЧЕННОЙ ОТВЕТСТВЕННОСТЬЮ "УРАЛЖИЛСТРОЙ"; ОБЩЕСТВО С ОГРАНИЧЕННОЙ ОТВЕТСТВЕННОСТЬЮ "ИНСТИТУТ ПРОЕКТИРОВАНИЯ ЭНЕРГЕТИЧЕСКИХ СИСТЕМ"; ОБЩЕСТВО С ОГРАНИЧЕННОЙ ОТВЕТСТВЕННОСТЬЮ "СОЮЗЭНЕРГОПРОЕКТ" ; ОБЩЕСТВО С ОГРАНИЧЕННОЙ ОТВЕТСТВЕННОСТЬЮ "ТЕХНО БАЗИС"; Общество с ограниченной ответственностью "Проектный Центр Сибири"; ОБЩЕСТВО С ОГРАНИЧЕННОЙ ОТВЕТСТВЕННОСТЬЮ "КОМПЛЕКСЭНЕРГОПРОЕКТ"; АКЦИОНЕРНОЕ ОБЩЕСТВО "ЧЕБОКСАРСКИЙ ЭЛЕКТРОАППАРАТНЫЙ ЗАВОД"; ОБЩЕСТВО С ОГРАНИЧЕННОЙ ОТВЕТСТВЕННОСТЬЮ "АРСИСПРО"</t>
  </si>
  <si>
    <t>3 500,00; 3 660,00; 3 700,00; 3 425,00; 4 0397,81; 3 600,00; 3 750,00; 3 490,00</t>
  </si>
  <si>
    <t>ОБЩЕСТВО С ОГРАНИЧЕННОЙ ОТВЕТСТВЕННОСТЬЮ "УРАЛЖИЛСТРОЙ"; ОБЩЕСТВО С ОГРАНИЧЕННОЙ ОТВЕТСТВЕННОСТЬЮ "ТЕХНО БАЗИС"; АКЦИОНЕРНОЕ ОБЩЕСТВО "ЧЕБОКСАРСКИЙ ЭЛЕКТРОАППАРАТНЫЙ ЗАВОД"; ОБЩЕСТВО С ОГРАНИЧЕННОЙ ОТВЕТСТВЕННОСТЬЮ "АРСИСПРО"</t>
  </si>
  <si>
    <t>3 660,00; 3 300,00; 3 100,00; 3 200,00</t>
  </si>
  <si>
    <t>Общество с ограниченной ответственностью "Проектный Центр Сибири"</t>
  </si>
  <si>
    <t>ООО "ПЦ Сибири"</t>
  </si>
  <si>
    <t>ИП-20-00068 от 20.03.2020</t>
  </si>
  <si>
    <t>Поставка разъединителей ПС 220 кВ Чулымская</t>
  </si>
  <si>
    <t>Аукцион в электронной форме, участниками которого могут быть только субъекты малого и среднего предпринимательства</t>
  </si>
  <si>
    <t>ООО "ИЦС"</t>
  </si>
  <si>
    <t>ПД-23-00194 от 13.06.2023</t>
  </si>
  <si>
    <t>Поставка разъединителей на ПС 220 кВ Чулымскую</t>
  </si>
  <si>
    <t>ООО "ИЦС";
ОБЩЕСТВО С ОГРАНИЧЕННОЙ ОТВЕТСТВЕННОСТЬЮ "СПАН МАРКЕТ"</t>
  </si>
  <si>
    <t>ОБЩЕСТВО С ОГРАНИЧЕННОЙ ОТВЕТСТВЕННОСТЬЮ "СПАН МАРКЕТ"</t>
  </si>
  <si>
    <t>ПД-23-00289 от 19.09.2023</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</si>
  <si>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</si>
  <si>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</si>
  <si>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</si>
  <si>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Проектно-сметная документация утвержденная приказами: № 791 от 02.11.2022; 
№ 791/1 от 11.09.2023</t>
  </si>
  <si>
    <t>г. Чулым</t>
  </si>
  <si>
    <t>не требуется</t>
  </si>
  <si>
    <t>не относится</t>
  </si>
  <si>
    <t>+</t>
  </si>
  <si>
    <t>2,83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</si>
  <si>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</si>
  <si>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</si>
  <si>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Чулымская</t>
  </si>
  <si>
    <t>59859,3 тыс. руб. с НДС на 1 выключатель 220 кВ</t>
  </si>
  <si>
    <t>1 этап 1-го пускового комплекса - замена ячейки выключателя 1АТ-220;
1 этап 2-го пускового комплекса - замена разъединителей, устройств РЗА ячейки выключателя 1АТ-220;
2 этап 1-го пускового комплекса - замена ячейки выключателя 2АТ-220;
2 этап 2-го пускового комплекса - замена разъединителей, устройств РЗА ячейки выключателя 2АТ-220;
3 этап 1-го пускового комплекса - замена ячейки выключателя ШОВ-220;
3 этап 2-го пускового комплекса - замена разъединителей, устройств РЗА ячейки выключателя ШОВ-220.</t>
  </si>
  <si>
    <t>1.Объект включён в инвестиционную программу на основании оценки технического состояния, подтвержденный индексом технического состояния (ИТС:66;51;51) рассчитываемый в соответствии с методикой, утверждённой приказом Минэнерго России от 26.07.2017 № 676.
2. Процент износа существующих коммутационных аппаратов от 94% до 100%.
3. Заключение акта технического освидетельствования № ПС-5/09-2020 от 30.06.2020.</t>
  </si>
  <si>
    <t>1С, 2П</t>
  </si>
  <si>
    <t>Сибирский Федеральный округ, Новосибирская область, г. Чулым</t>
  </si>
  <si>
    <t>У-220-2000-10</t>
  </si>
  <si>
    <t>Элегазовый выключатель</t>
  </si>
  <si>
    <t>ШОВ-220</t>
  </si>
  <si>
    <t xml:space="preserve">Акт № ПС-5/09-2020 от 30.06.2020 технического освидетельствования ПС 220 кВ Чулымская                                   
</t>
  </si>
  <si>
    <t>Оборудование, которое имеет дефекты, его эксплуатация сопряжена с вероятностью технологических нарушений, но допускается к работе при проведении мероприятий в установленный срок</t>
  </si>
  <si>
    <t>ВМТ-220Б/25-1250 УХЛ1</t>
  </si>
  <si>
    <t>В-220 1АТ</t>
  </si>
  <si>
    <t> 1992</t>
  </si>
  <si>
    <t>1992 </t>
  </si>
  <si>
    <t>В-220 2АТ</t>
  </si>
  <si>
    <t> 2006</t>
  </si>
  <si>
    <t/>
  </si>
  <si>
    <t>1;2;3;4</t>
  </si>
  <si>
    <t>КВЛ по состоянию на 01.10.2024, тыс. руб. без НДС (без ФОТ)</t>
  </si>
  <si>
    <t>ФИН по состоянию на 01.10.2024, тыс. руб. с НДС (без взаимозачетов)</t>
  </si>
  <si>
    <t>85%</t>
  </si>
  <si>
    <t>75%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</si>
</sst>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6" fillId="0" borderId="1" xfId="2" applyFont="1" applyFill="1" applyBorder="1" applyAlignment="1">
      <alignment horizontal="center" vertical="center" wrapText="1"/>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23" xfId="2" applyFont="1" applyFill="1" applyBorder="1" applyAlignment="1">
      <alignment horizontal="left"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448</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443</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562</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563</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566</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567</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567</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567</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567</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567</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568</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567</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567</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567</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569</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567</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3</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0.26375954545519059</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570</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83.273045121129897</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64.829684781868281</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5" t="s">
        <v>9</v>
      </c>
      <c r="B6" s="455"/>
      <c r="C6" s="455"/>
      <c r="D6" s="455"/>
      <c r="E6" s="455"/>
      <c r="F6" s="455"/>
      <c r="G6" s="455"/>
      <c r="H6" s="455"/>
      <c r="I6" s="455"/>
      <c r="J6" s="455"/>
      <c r="K6" s="455"/>
      <c r="L6" s="455"/>
      <c r="M6" s="455"/>
      <c r="N6" s="455"/>
      <c r="O6" s="455"/>
      <c r="P6" s="455"/>
      <c r="Q6" s="455"/>
      <c r="R6" s="455"/>
      <c r="S6" s="455"/>
      <c r="T6" s="455"/>
      <c r="U6" s="455"/>
      <c r="V6" s="455"/>
      <c r="W6" s="455"/>
      <c r="X6" s="455"/>
      <c r="Y6" s="455"/>
      <c r="Z6" s="455"/>
      <c r="AA6" s="455"/>
      <c r="AB6" s="455"/>
      <c r="AC6" s="455"/>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39" t="str">
        <f>'1. паспорт местоположение'!A12:C12</f>
        <v>M_00.0006.000006</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39" t="str">
        <f>'1. паспорт местоположение'!A15:C15</f>
        <v>Реконструкция ПС 220 кВ Чулымская замена масляных выключателей (3 шт.) на элегазовые выключатели с реконструкцией УРЗА (5 шт.), заменой разъединителей (5 шт.) и выполнением сопутствующего объема работ</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13"/>
    </row>
    <row r="18" spans="1:32" x14ac:dyDescent="0.25">
      <c r="A18" s="447" t="s">
        <v>390</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2" ht="33" customHeight="1" x14ac:dyDescent="0.25">
      <c r="A20" s="443" t="s">
        <v>184</v>
      </c>
      <c r="B20" s="443" t="s">
        <v>183</v>
      </c>
      <c r="C20" s="440" t="s">
        <v>440</v>
      </c>
      <c r="D20" s="440"/>
      <c r="E20" s="446" t="s">
        <v>182</v>
      </c>
      <c r="F20" s="446"/>
      <c r="G20" s="458" t="s">
        <v>450</v>
      </c>
      <c r="H20" s="448">
        <v>2025</v>
      </c>
      <c r="I20" s="449"/>
      <c r="J20" s="449"/>
      <c r="K20" s="449"/>
      <c r="L20" s="448">
        <v>2026</v>
      </c>
      <c r="M20" s="449"/>
      <c r="N20" s="449"/>
      <c r="O20" s="449"/>
      <c r="P20" s="448">
        <v>2027</v>
      </c>
      <c r="Q20" s="449"/>
      <c r="R20" s="449"/>
      <c r="S20" s="449"/>
      <c r="T20" s="448">
        <v>2028</v>
      </c>
      <c r="U20" s="449"/>
      <c r="V20" s="449"/>
      <c r="W20" s="449"/>
      <c r="X20" s="448">
        <v>2029</v>
      </c>
      <c r="Y20" s="449"/>
      <c r="Z20" s="449"/>
      <c r="AA20" s="449"/>
      <c r="AB20" s="451" t="s">
        <v>181</v>
      </c>
      <c r="AC20" s="452"/>
      <c r="AD20" s="209"/>
      <c r="AE20" s="209"/>
      <c r="AF20" s="209"/>
    </row>
    <row r="21" spans="1:32" ht="99.75" customHeight="1" x14ac:dyDescent="0.25">
      <c r="A21" s="444"/>
      <c r="B21" s="444"/>
      <c r="C21" s="440"/>
      <c r="D21" s="440"/>
      <c r="E21" s="446"/>
      <c r="F21" s="446"/>
      <c r="G21" s="459"/>
      <c r="H21" s="457" t="s">
        <v>444</v>
      </c>
      <c r="I21" s="457"/>
      <c r="J21" s="450" t="s">
        <v>445</v>
      </c>
      <c r="K21" s="450"/>
      <c r="L21" s="457" t="s">
        <v>444</v>
      </c>
      <c r="M21" s="457"/>
      <c r="N21" s="450" t="s">
        <v>445</v>
      </c>
      <c r="O21" s="450"/>
      <c r="P21" s="440" t="s">
        <v>1</v>
      </c>
      <c r="Q21" s="440"/>
      <c r="R21" s="450" t="s">
        <v>445</v>
      </c>
      <c r="S21" s="450"/>
      <c r="T21" s="440" t="s">
        <v>1</v>
      </c>
      <c r="U21" s="440"/>
      <c r="V21" s="450" t="s">
        <v>445</v>
      </c>
      <c r="W21" s="450"/>
      <c r="X21" s="440" t="s">
        <v>1</v>
      </c>
      <c r="Y21" s="440"/>
      <c r="Z21" s="450" t="s">
        <v>445</v>
      </c>
      <c r="AA21" s="450"/>
      <c r="AB21" s="453"/>
      <c r="AC21" s="454"/>
    </row>
    <row r="22" spans="1:32" ht="89.25" customHeight="1" x14ac:dyDescent="0.25">
      <c r="A22" s="445"/>
      <c r="B22" s="445"/>
      <c r="C22" s="274" t="str">
        <f>H21</f>
        <v>Утвержденный план</v>
      </c>
      <c r="D22" s="283" t="s">
        <v>445</v>
      </c>
      <c r="E22" s="287" t="s">
        <v>446</v>
      </c>
      <c r="F22" s="287" t="s">
        <v>449</v>
      </c>
      <c r="G22" s="460"/>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175.91652943655694</v>
      </c>
      <c r="D24" s="279">
        <f t="shared" si="0"/>
        <v>179.57790683202012</v>
      </c>
      <c r="E24" s="284">
        <f t="shared" si="0"/>
        <v>83.740881338246325</v>
      </c>
      <c r="F24" s="284">
        <f t="shared" si="0"/>
        <v>83.452728135137065</v>
      </c>
      <c r="G24" s="267">
        <f t="shared" si="0"/>
        <v>0.28815320310924486</v>
      </c>
      <c r="H24" s="267">
        <f t="shared" si="0"/>
        <v>77.116583125372046</v>
      </c>
      <c r="I24" s="267" t="s">
        <v>425</v>
      </c>
      <c r="J24" s="279">
        <f t="shared" ref="J24:N24" si="1">J25+J26+J27+J32+J33</f>
        <v>5.0620742400000012</v>
      </c>
      <c r="K24" s="279" t="s">
        <v>425</v>
      </c>
      <c r="L24" s="267">
        <f>L25+L26+L27+L32+L33</f>
        <v>6.1564619957578586</v>
      </c>
      <c r="M24" s="267" t="s">
        <v>425</v>
      </c>
      <c r="N24" s="279">
        <f t="shared" si="1"/>
        <v>78.390653895137064</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83.273045121129897</v>
      </c>
      <c r="AC24" s="284">
        <f>AC25+AC26+AC27+AC32+AC33</f>
        <v>83.452728135137065</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147.31544049114797</v>
      </c>
      <c r="D27" s="279">
        <v>150.21952301397232</v>
      </c>
      <c r="E27" s="285">
        <f>J27+N27+G27+P27+T27+X27</f>
        <v>69.190443682881963</v>
      </c>
      <c r="F27" s="285">
        <f t="shared" si="8"/>
        <v>69.852138476790316</v>
      </c>
      <c r="G27" s="267">
        <v>-0.66169479390836006</v>
      </c>
      <c r="H27" s="267">
        <f>SUM(H28:H31)</f>
        <v>64.677641084890297</v>
      </c>
      <c r="I27" s="267" t="s">
        <v>425</v>
      </c>
      <c r="J27" s="279">
        <f t="shared" ref="J27" si="9">SUM(J28:J31)</f>
        <v>4.2183952000000025</v>
      </c>
      <c r="K27" s="279" t="s">
        <v>425</v>
      </c>
      <c r="L27" s="267">
        <f>SUM(L28:L31)</f>
        <v>5.1574516790469556</v>
      </c>
      <c r="M27" s="267" t="s">
        <v>425</v>
      </c>
      <c r="N27" s="279">
        <f t="shared" ref="N27" si="10">SUM(N28:N31)</f>
        <v>65.633743276790312</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69.835092763937254</v>
      </c>
      <c r="AC27" s="284">
        <f>J27+N27+R27+V27+Z27</f>
        <v>69.852138476790316</v>
      </c>
    </row>
    <row r="28" spans="1:32" x14ac:dyDescent="0.25">
      <c r="A28" s="58" t="s">
        <v>426</v>
      </c>
      <c r="B28" s="42" t="s">
        <v>168</v>
      </c>
      <c r="C28" s="268" t="s">
        <v>425</v>
      </c>
      <c r="D28" s="281" t="s">
        <v>425</v>
      </c>
      <c r="E28" s="281" t="s">
        <v>425</v>
      </c>
      <c r="F28" s="281" t="s">
        <v>425</v>
      </c>
      <c r="G28" s="266" t="s">
        <v>425</v>
      </c>
      <c r="H28" s="266">
        <v>5.9874293741202447</v>
      </c>
      <c r="I28" s="268" t="s">
        <v>63</v>
      </c>
      <c r="J28" s="280">
        <v>4.2183952000000025</v>
      </c>
      <c r="K28" s="281" t="s">
        <v>63</v>
      </c>
      <c r="L28" s="266">
        <v>0</v>
      </c>
      <c r="M28" s="268" t="s">
        <v>590</v>
      </c>
      <c r="N28" s="280">
        <v>0</v>
      </c>
      <c r="O28" s="281" t="s">
        <v>590</v>
      </c>
      <c r="P28" s="154">
        <v>0</v>
      </c>
      <c r="Q28" s="154" t="s">
        <v>590</v>
      </c>
      <c r="R28" s="280">
        <v>0</v>
      </c>
      <c r="S28" s="281">
        <v>0</v>
      </c>
      <c r="T28" s="154">
        <v>0</v>
      </c>
      <c r="U28" s="154" t="s">
        <v>590</v>
      </c>
      <c r="V28" s="280">
        <v>0</v>
      </c>
      <c r="W28" s="281">
        <v>0</v>
      </c>
      <c r="X28" s="154">
        <v>0</v>
      </c>
      <c r="Y28" s="154" t="s">
        <v>590</v>
      </c>
      <c r="Z28" s="280">
        <v>0</v>
      </c>
      <c r="AA28" s="281">
        <v>0</v>
      </c>
      <c r="AB28" s="267">
        <f t="shared" ref="AB28:AB31" si="17">H28+L28+P28+T28+X28</f>
        <v>5.9874293741202447</v>
      </c>
      <c r="AC28" s="284">
        <f>J28+N28+R28+V28+Z28</f>
        <v>4.2183952000000025</v>
      </c>
    </row>
    <row r="29" spans="1:32" ht="31.5" x14ac:dyDescent="0.25">
      <c r="A29" s="58" t="s">
        <v>427</v>
      </c>
      <c r="B29" s="42" t="s">
        <v>166</v>
      </c>
      <c r="C29" s="268" t="s">
        <v>425</v>
      </c>
      <c r="D29" s="281" t="s">
        <v>425</v>
      </c>
      <c r="E29" s="281" t="s">
        <v>425</v>
      </c>
      <c r="F29" s="281" t="s">
        <v>425</v>
      </c>
      <c r="G29" s="266" t="s">
        <v>425</v>
      </c>
      <c r="H29" s="266">
        <v>21.706290518905746</v>
      </c>
      <c r="I29" s="268" t="s">
        <v>59</v>
      </c>
      <c r="J29" s="280">
        <v>0</v>
      </c>
      <c r="K29" s="281" t="s">
        <v>590</v>
      </c>
      <c r="L29" s="266">
        <v>3.5018724655487499</v>
      </c>
      <c r="M29" s="268" t="s">
        <v>63</v>
      </c>
      <c r="N29" s="280">
        <v>26.644697537359413</v>
      </c>
      <c r="O29" s="281" t="s">
        <v>59</v>
      </c>
      <c r="P29" s="154">
        <v>0</v>
      </c>
      <c r="Q29" s="288" t="s">
        <v>590</v>
      </c>
      <c r="R29" s="280">
        <v>0</v>
      </c>
      <c r="S29" s="281">
        <v>0</v>
      </c>
      <c r="T29" s="154">
        <v>0</v>
      </c>
      <c r="U29" s="154" t="s">
        <v>590</v>
      </c>
      <c r="V29" s="280">
        <v>0</v>
      </c>
      <c r="W29" s="281">
        <v>0</v>
      </c>
      <c r="X29" s="154">
        <v>0</v>
      </c>
      <c r="Y29" s="154" t="s">
        <v>590</v>
      </c>
      <c r="Z29" s="280">
        <v>0</v>
      </c>
      <c r="AA29" s="281">
        <v>0</v>
      </c>
      <c r="AB29" s="267">
        <f t="shared" si="17"/>
        <v>25.208162984454496</v>
      </c>
      <c r="AC29" s="284">
        <f>J29+N29+R29+V29+Z29</f>
        <v>26.644697537359413</v>
      </c>
      <c r="AD29" s="213"/>
      <c r="AE29" s="269"/>
    </row>
    <row r="30" spans="1:32" x14ac:dyDescent="0.25">
      <c r="A30" s="58" t="s">
        <v>428</v>
      </c>
      <c r="B30" s="42" t="s">
        <v>164</v>
      </c>
      <c r="C30" s="268" t="s">
        <v>425</v>
      </c>
      <c r="D30" s="281" t="s">
        <v>425</v>
      </c>
      <c r="E30" s="281" t="s">
        <v>425</v>
      </c>
      <c r="F30" s="281" t="s">
        <v>425</v>
      </c>
      <c r="G30" s="266" t="s">
        <v>425</v>
      </c>
      <c r="H30" s="266">
        <v>25.39084830639635</v>
      </c>
      <c r="I30" s="268" t="s">
        <v>59</v>
      </c>
      <c r="J30" s="280">
        <v>0</v>
      </c>
      <c r="K30" s="281" t="s">
        <v>590</v>
      </c>
      <c r="L30" s="266">
        <v>-6.0016763639911936E-4</v>
      </c>
      <c r="M30" s="268" t="s">
        <v>63</v>
      </c>
      <c r="N30" s="280">
        <v>24.637642675010593</v>
      </c>
      <c r="O30" s="281" t="s">
        <v>59</v>
      </c>
      <c r="P30" s="154">
        <v>0</v>
      </c>
      <c r="Q30" s="154" t="s">
        <v>590</v>
      </c>
      <c r="R30" s="280">
        <v>0</v>
      </c>
      <c r="S30" s="281">
        <v>0</v>
      </c>
      <c r="T30" s="154">
        <v>0</v>
      </c>
      <c r="U30" s="154" t="s">
        <v>590</v>
      </c>
      <c r="V30" s="280">
        <v>0</v>
      </c>
      <c r="W30" s="281">
        <v>0</v>
      </c>
      <c r="X30" s="154">
        <v>0</v>
      </c>
      <c r="Y30" s="154" t="s">
        <v>590</v>
      </c>
      <c r="Z30" s="280">
        <v>0</v>
      </c>
      <c r="AA30" s="281">
        <v>0</v>
      </c>
      <c r="AB30" s="267">
        <f t="shared" si="17"/>
        <v>25.390248138759951</v>
      </c>
      <c r="AC30" s="284">
        <f>J30+N30+R30+V30+Z30</f>
        <v>24.637642675010593</v>
      </c>
      <c r="AD30" s="213"/>
      <c r="AE30" s="269"/>
    </row>
    <row r="31" spans="1:32" x14ac:dyDescent="0.25">
      <c r="A31" s="58" t="s">
        <v>429</v>
      </c>
      <c r="B31" s="42" t="s">
        <v>162</v>
      </c>
      <c r="C31" s="268" t="s">
        <v>425</v>
      </c>
      <c r="D31" s="281" t="s">
        <v>425</v>
      </c>
      <c r="E31" s="281" t="s">
        <v>425</v>
      </c>
      <c r="F31" s="281" t="s">
        <v>425</v>
      </c>
      <c r="G31" s="266" t="s">
        <v>425</v>
      </c>
      <c r="H31" s="266">
        <v>11.593072885467951</v>
      </c>
      <c r="I31" s="268" t="s">
        <v>591</v>
      </c>
      <c r="J31" s="280">
        <v>0</v>
      </c>
      <c r="K31" s="281" t="s">
        <v>590</v>
      </c>
      <c r="L31" s="266">
        <v>1.6561793811346044</v>
      </c>
      <c r="M31" s="268" t="s">
        <v>63</v>
      </c>
      <c r="N31" s="280">
        <v>14.351403064420316</v>
      </c>
      <c r="O31" s="281" t="s">
        <v>591</v>
      </c>
      <c r="P31" s="154">
        <v>0</v>
      </c>
      <c r="Q31" s="154" t="s">
        <v>590</v>
      </c>
      <c r="R31" s="280">
        <v>0</v>
      </c>
      <c r="S31" s="281">
        <v>0</v>
      </c>
      <c r="T31" s="154">
        <v>0</v>
      </c>
      <c r="U31" s="154" t="s">
        <v>590</v>
      </c>
      <c r="V31" s="280">
        <v>0</v>
      </c>
      <c r="W31" s="281">
        <v>0</v>
      </c>
      <c r="X31" s="154">
        <v>0</v>
      </c>
      <c r="Y31" s="154" t="s">
        <v>590</v>
      </c>
      <c r="Z31" s="280">
        <v>0</v>
      </c>
      <c r="AA31" s="281">
        <v>0</v>
      </c>
      <c r="AB31" s="267">
        <f t="shared" si="17"/>
        <v>13.249252266602555</v>
      </c>
      <c r="AC31" s="284">
        <f>J31+N31+R31+V31+Z31</f>
        <v>14.351403064420316</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28.601088945408964</v>
      </c>
      <c r="D33" s="280">
        <v>29.358383818047791</v>
      </c>
      <c r="E33" s="285">
        <f>J33+N33+G33+P33+T33+X33</f>
        <v>14.550437655364357</v>
      </c>
      <c r="F33" s="285">
        <f t="shared" ref="F33" si="18">E33-G33</f>
        <v>13.600589658346752</v>
      </c>
      <c r="G33" s="266">
        <v>0.94984799701760492</v>
      </c>
      <c r="H33" s="266">
        <v>12.438942040481743</v>
      </c>
      <c r="I33" s="266" t="str">
        <f>I31</f>
        <v>1;2;3;4</v>
      </c>
      <c r="J33" s="280">
        <v>0.84367903999999905</v>
      </c>
      <c r="K33" s="280" t="str">
        <f>K31</f>
        <v/>
      </c>
      <c r="L33" s="266">
        <v>0.99901031671090279</v>
      </c>
      <c r="M33" s="266" t="str">
        <f>M31</f>
        <v>1</v>
      </c>
      <c r="N33" s="280">
        <v>12.756910618346753</v>
      </c>
      <c r="O33" s="280">
        <v>0</v>
      </c>
      <c r="P33" s="154">
        <v>0</v>
      </c>
      <c r="Q33" s="154">
        <v>0</v>
      </c>
      <c r="R33" s="280">
        <v>0</v>
      </c>
      <c r="S33" s="280">
        <v>0</v>
      </c>
      <c r="T33" s="154">
        <v>0</v>
      </c>
      <c r="U33" s="154">
        <v>0</v>
      </c>
      <c r="V33" s="280">
        <v>0</v>
      </c>
      <c r="W33" s="280">
        <v>0</v>
      </c>
      <c r="X33" s="154">
        <v>0</v>
      </c>
      <c r="Y33" s="154">
        <v>0</v>
      </c>
      <c r="Z33" s="280">
        <v>0</v>
      </c>
      <c r="AA33" s="280">
        <v>0</v>
      </c>
      <c r="AB33" s="266">
        <f>X33+L33+H33+P33+T33</f>
        <v>13.437952357192646</v>
      </c>
      <c r="AC33" s="280">
        <f>Z33+N33+J33+R33+V33</f>
        <v>13.600589658346752</v>
      </c>
    </row>
    <row r="34" spans="1:30" ht="47.25" x14ac:dyDescent="0.25">
      <c r="A34" s="60" t="s">
        <v>61</v>
      </c>
      <c r="B34" s="59" t="s">
        <v>170</v>
      </c>
      <c r="C34" s="267">
        <f>SUM(C35:C38)</f>
        <v>147.37864360900514</v>
      </c>
      <c r="D34" s="279">
        <f t="shared" ref="D34:G34" si="19">SUM(D35:D38)</f>
        <v>150.4654251928572</v>
      </c>
      <c r="E34" s="285">
        <f t="shared" ref="E34" si="20">J34+N34+G34+P34+T34+X34</f>
        <v>70.4330133328572</v>
      </c>
      <c r="F34" s="279">
        <f t="shared" si="19"/>
        <v>65.926464929747951</v>
      </c>
      <c r="G34" s="267">
        <f t="shared" si="19"/>
        <v>4.506548403109246</v>
      </c>
      <c r="H34" s="267">
        <f>SUM(H35:H38)</f>
        <v>64.829684781868281</v>
      </c>
      <c r="I34" s="267" t="s">
        <v>425</v>
      </c>
      <c r="J34" s="279">
        <f t="shared" ref="J34" si="21">SUM(J35:J38)</f>
        <v>0</v>
      </c>
      <c r="K34" s="279" t="s">
        <v>425</v>
      </c>
      <c r="L34" s="267">
        <f t="shared" ref="L34" si="22">SUM(L35:L38)</f>
        <v>0</v>
      </c>
      <c r="M34" s="267" t="s">
        <v>425</v>
      </c>
      <c r="N34" s="279">
        <f t="shared" ref="N34:P34" si="23">SUM(N35:N38)</f>
        <v>65.926464929747951</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64.829684781868281</v>
      </c>
      <c r="AC34" s="284">
        <f>J34+N34+R34+V34+Z34</f>
        <v>65.926464929747951</v>
      </c>
      <c r="AD34" s="213"/>
    </row>
    <row r="35" spans="1:30" x14ac:dyDescent="0.25">
      <c r="A35" s="60" t="s">
        <v>169</v>
      </c>
      <c r="B35" s="42" t="s">
        <v>168</v>
      </c>
      <c r="C35" s="266">
        <v>9.9124454803245037</v>
      </c>
      <c r="D35" s="280">
        <v>8.1817202000000009</v>
      </c>
      <c r="E35" s="285">
        <f>J35+N35+G35+P35+T35+X35</f>
        <v>4.2183952000000007</v>
      </c>
      <c r="F35" s="285">
        <f>E35-G35</f>
        <v>0</v>
      </c>
      <c r="G35" s="266">
        <v>4.2183952000000007</v>
      </c>
      <c r="H35" s="266">
        <v>0.68073919676045813</v>
      </c>
      <c r="I35" s="266">
        <v>0</v>
      </c>
      <c r="J35" s="280">
        <v>0</v>
      </c>
      <c r="K35" s="281">
        <v>0</v>
      </c>
      <c r="L35" s="266">
        <v>0</v>
      </c>
      <c r="M35" s="266">
        <v>0</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0.68073919676045813</v>
      </c>
      <c r="AC35" s="284">
        <f>J35+N35+R35+V35+Z35</f>
        <v>0</v>
      </c>
      <c r="AD35" s="210"/>
    </row>
    <row r="36" spans="1:30" ht="31.5" x14ac:dyDescent="0.25">
      <c r="A36" s="60" t="s">
        <v>167</v>
      </c>
      <c r="B36" s="42" t="s">
        <v>166</v>
      </c>
      <c r="C36" s="266">
        <v>33.853096606105922</v>
      </c>
      <c r="D36" s="280">
        <v>34.925640920888632</v>
      </c>
      <c r="E36" s="285">
        <f>J36+N36+G36+P36+T36+X36</f>
        <v>26.519581220888636</v>
      </c>
      <c r="F36" s="285">
        <f t="shared" ref="F36:F37" si="30">E36-G36</f>
        <v>26.519581220888636</v>
      </c>
      <c r="G36" s="266">
        <v>0</v>
      </c>
      <c r="H36" s="266">
        <v>25.069281349911552</v>
      </c>
      <c r="I36" s="266">
        <v>0</v>
      </c>
      <c r="J36" s="280">
        <v>0</v>
      </c>
      <c r="K36" s="281">
        <v>0</v>
      </c>
      <c r="L36" s="266">
        <v>0</v>
      </c>
      <c r="M36" s="266">
        <v>0</v>
      </c>
      <c r="N36" s="280">
        <v>26.519581220888636</v>
      </c>
      <c r="O36" s="281" t="s">
        <v>59</v>
      </c>
      <c r="P36" s="154">
        <v>0</v>
      </c>
      <c r="Q36" s="155">
        <v>0</v>
      </c>
      <c r="R36" s="280">
        <v>0</v>
      </c>
      <c r="S36" s="281">
        <v>0</v>
      </c>
      <c r="T36" s="154">
        <v>0</v>
      </c>
      <c r="U36" s="155">
        <v>0</v>
      </c>
      <c r="V36" s="280">
        <v>0</v>
      </c>
      <c r="W36" s="281">
        <v>0</v>
      </c>
      <c r="X36" s="154">
        <v>0</v>
      </c>
      <c r="Y36" s="155">
        <v>0</v>
      </c>
      <c r="Z36" s="280">
        <v>0</v>
      </c>
      <c r="AA36" s="281">
        <v>0</v>
      </c>
      <c r="AB36" s="267">
        <f t="shared" si="29"/>
        <v>25.069281349911552</v>
      </c>
      <c r="AC36" s="284">
        <f>J36+N36+R36+V36+Z36</f>
        <v>26.519581220888636</v>
      </c>
    </row>
    <row r="37" spans="1:30" x14ac:dyDescent="0.25">
      <c r="A37" s="60" t="s">
        <v>165</v>
      </c>
      <c r="B37" s="42" t="s">
        <v>164</v>
      </c>
      <c r="C37" s="266">
        <v>87.24819834776936</v>
      </c>
      <c r="D37" s="280">
        <v>89.804203077089923</v>
      </c>
      <c r="E37" s="285">
        <f>J37+N37+G37+P37+T37+X37</f>
        <v>24.521950947089927</v>
      </c>
      <c r="F37" s="285">
        <f t="shared" si="30"/>
        <v>24.521950947089927</v>
      </c>
      <c r="G37" s="266">
        <v>0</v>
      </c>
      <c r="H37" s="266">
        <v>25.653165287769355</v>
      </c>
      <c r="I37" s="266">
        <v>0</v>
      </c>
      <c r="J37" s="280">
        <v>0</v>
      </c>
      <c r="K37" s="281">
        <v>0</v>
      </c>
      <c r="L37" s="266">
        <v>0</v>
      </c>
      <c r="M37" s="266">
        <v>0</v>
      </c>
      <c r="N37" s="280">
        <v>24.521950947089927</v>
      </c>
      <c r="O37" s="281" t="s">
        <v>60</v>
      </c>
      <c r="P37" s="154">
        <v>0</v>
      </c>
      <c r="Q37" s="155">
        <v>0</v>
      </c>
      <c r="R37" s="280">
        <v>0</v>
      </c>
      <c r="S37" s="281">
        <v>0</v>
      </c>
      <c r="T37" s="154">
        <v>0</v>
      </c>
      <c r="U37" s="155">
        <v>0</v>
      </c>
      <c r="V37" s="280">
        <v>0</v>
      </c>
      <c r="W37" s="281">
        <v>0</v>
      </c>
      <c r="X37" s="154">
        <v>0</v>
      </c>
      <c r="Y37" s="155">
        <v>0</v>
      </c>
      <c r="Z37" s="280">
        <v>0</v>
      </c>
      <c r="AA37" s="281">
        <v>0</v>
      </c>
      <c r="AB37" s="267">
        <f t="shared" si="29"/>
        <v>25.653165287769355</v>
      </c>
      <c r="AC37" s="284">
        <f>J37+N37+R37+V37+Z37</f>
        <v>24.521950947089927</v>
      </c>
    </row>
    <row r="38" spans="1:30" x14ac:dyDescent="0.25">
      <c r="A38" s="60" t="s">
        <v>163</v>
      </c>
      <c r="B38" s="42" t="s">
        <v>162</v>
      </c>
      <c r="C38" s="266">
        <v>16.364903174805345</v>
      </c>
      <c r="D38" s="280">
        <v>17.553860994878637</v>
      </c>
      <c r="E38" s="285">
        <f>J38+N38+G38+P38+T38+X38</f>
        <v>15.173085964878632</v>
      </c>
      <c r="F38" s="285">
        <f>E38-G38</f>
        <v>14.884932761769388</v>
      </c>
      <c r="G38" s="266">
        <v>0.28815320310924486</v>
      </c>
      <c r="H38" s="266">
        <v>13.426498947426907</v>
      </c>
      <c r="I38" s="266">
        <v>0</v>
      </c>
      <c r="J38" s="280">
        <v>0</v>
      </c>
      <c r="K38" s="281">
        <v>0</v>
      </c>
      <c r="L38" s="266">
        <v>0</v>
      </c>
      <c r="M38" s="266">
        <v>0</v>
      </c>
      <c r="N38" s="280">
        <v>14.884932761769388</v>
      </c>
      <c r="O38" s="281" t="s">
        <v>591</v>
      </c>
      <c r="P38" s="154">
        <v>0</v>
      </c>
      <c r="Q38" s="155">
        <v>0</v>
      </c>
      <c r="R38" s="280">
        <v>0</v>
      </c>
      <c r="S38" s="281">
        <v>0</v>
      </c>
      <c r="T38" s="154">
        <v>0</v>
      </c>
      <c r="U38" s="155">
        <v>0</v>
      </c>
      <c r="V38" s="280">
        <v>0</v>
      </c>
      <c r="W38" s="281">
        <v>0</v>
      </c>
      <c r="X38" s="154">
        <v>0</v>
      </c>
      <c r="Y38" s="155">
        <v>0</v>
      </c>
      <c r="Z38" s="280">
        <v>0</v>
      </c>
      <c r="AA38" s="281">
        <v>0</v>
      </c>
      <c r="AB38" s="267">
        <f t="shared" si="29"/>
        <v>13.426498947426907</v>
      </c>
      <c r="AC38" s="284">
        <f>J38+N38+R38+V38+Z38</f>
        <v>14.884932761769388</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13</v>
      </c>
      <c r="D46" s="280">
        <v>13</v>
      </c>
      <c r="E46" s="285">
        <f t="shared" si="31"/>
        <v>10</v>
      </c>
      <c r="F46" s="285">
        <f>E46-G46</f>
        <v>10</v>
      </c>
      <c r="G46" s="266">
        <v>0</v>
      </c>
      <c r="H46" s="266">
        <v>10</v>
      </c>
      <c r="I46" s="268" t="s">
        <v>59</v>
      </c>
      <c r="J46" s="280">
        <v>0</v>
      </c>
      <c r="K46" s="281">
        <v>0</v>
      </c>
      <c r="L46" s="266">
        <v>0</v>
      </c>
      <c r="M46" s="268">
        <v>0</v>
      </c>
      <c r="N46" s="280">
        <v>10</v>
      </c>
      <c r="O46" s="281" t="s">
        <v>59</v>
      </c>
      <c r="P46" s="154">
        <v>0</v>
      </c>
      <c r="Q46" s="155">
        <v>0</v>
      </c>
      <c r="R46" s="280">
        <v>0</v>
      </c>
      <c r="S46" s="281">
        <v>0</v>
      </c>
      <c r="T46" s="154">
        <v>0</v>
      </c>
      <c r="U46" s="155">
        <v>0</v>
      </c>
      <c r="V46" s="280">
        <v>0</v>
      </c>
      <c r="W46" s="281">
        <v>0</v>
      </c>
      <c r="X46" s="154">
        <v>0</v>
      </c>
      <c r="Y46" s="155">
        <v>0</v>
      </c>
      <c r="Z46" s="280">
        <v>0</v>
      </c>
      <c r="AA46" s="281">
        <v>0</v>
      </c>
      <c r="AB46" s="267">
        <f t="shared" si="29"/>
        <v>10</v>
      </c>
      <c r="AC46" s="284">
        <f t="shared" si="32"/>
        <v>10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13</v>
      </c>
      <c r="D54" s="280">
        <v>13</v>
      </c>
      <c r="E54" s="285">
        <f t="shared" si="34"/>
        <v>10</v>
      </c>
      <c r="F54" s="285">
        <f t="shared" si="33"/>
        <v>10</v>
      </c>
      <c r="G54" s="266">
        <v>0</v>
      </c>
      <c r="H54" s="266">
        <v>10</v>
      </c>
      <c r="I54" s="268" t="s">
        <v>59</v>
      </c>
      <c r="J54" s="280">
        <v>0</v>
      </c>
      <c r="K54" s="281">
        <v>0</v>
      </c>
      <c r="L54" s="266">
        <v>0</v>
      </c>
      <c r="M54" s="268">
        <v>0</v>
      </c>
      <c r="N54" s="280">
        <v>10</v>
      </c>
      <c r="O54" s="281" t="s">
        <v>59</v>
      </c>
      <c r="P54" s="154">
        <v>0</v>
      </c>
      <c r="Q54" s="155">
        <v>0</v>
      </c>
      <c r="R54" s="280">
        <v>0</v>
      </c>
      <c r="S54" s="281">
        <v>0</v>
      </c>
      <c r="T54" s="154">
        <v>0</v>
      </c>
      <c r="U54" s="155">
        <v>0</v>
      </c>
      <c r="V54" s="280">
        <v>0</v>
      </c>
      <c r="W54" s="281">
        <v>0</v>
      </c>
      <c r="X54" s="154">
        <v>0</v>
      </c>
      <c r="Y54" s="155">
        <v>0</v>
      </c>
      <c r="Z54" s="280">
        <v>0</v>
      </c>
      <c r="AA54" s="281">
        <v>0</v>
      </c>
      <c r="AB54" s="267">
        <f t="shared" si="29"/>
        <v>10</v>
      </c>
      <c r="AC54" s="284">
        <f t="shared" si="35"/>
        <v>10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147.37864360900514</v>
      </c>
      <c r="D56" s="280">
        <v>150.46542519285862</v>
      </c>
      <c r="E56" s="285">
        <f t="shared" ref="E56:E61" si="36">J56+N56+G56+P56+T56+X56</f>
        <v>87.08921333285862</v>
      </c>
      <c r="F56" s="280">
        <f t="shared" si="33"/>
        <v>87.08921333285862</v>
      </c>
      <c r="G56" s="266">
        <v>0</v>
      </c>
      <c r="H56" s="266">
        <v>83.627402570606961</v>
      </c>
      <c r="I56" s="268" t="s">
        <v>59</v>
      </c>
      <c r="J56" s="280">
        <v>0</v>
      </c>
      <c r="K56" s="281">
        <v>0</v>
      </c>
      <c r="L56" s="266">
        <v>0</v>
      </c>
      <c r="M56" s="268">
        <v>0</v>
      </c>
      <c r="N56" s="280">
        <v>87.08921333285862</v>
      </c>
      <c r="O56" s="281" t="s">
        <v>59</v>
      </c>
      <c r="P56" s="154">
        <v>0</v>
      </c>
      <c r="Q56" s="155">
        <v>0</v>
      </c>
      <c r="R56" s="280">
        <v>0</v>
      </c>
      <c r="S56" s="281">
        <v>0</v>
      </c>
      <c r="T56" s="154">
        <v>0</v>
      </c>
      <c r="U56" s="155">
        <v>0</v>
      </c>
      <c r="V56" s="280">
        <v>0</v>
      </c>
      <c r="W56" s="281">
        <v>0</v>
      </c>
      <c r="X56" s="154">
        <v>0</v>
      </c>
      <c r="Y56" s="155">
        <v>0</v>
      </c>
      <c r="Z56" s="280">
        <v>0</v>
      </c>
      <c r="AA56" s="281">
        <v>0</v>
      </c>
      <c r="AB56" s="267">
        <f t="shared" ref="AB56:AB68" si="37">H56+L56+P56+T56+X56</f>
        <v>83.627402570606961</v>
      </c>
      <c r="AC56" s="284">
        <f t="shared" ref="AC56:AC68" si="38">J56+N56+R56+V56+Z56</f>
        <v>87.08921333285862</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13</v>
      </c>
      <c r="D61" s="280">
        <v>13</v>
      </c>
      <c r="E61" s="285">
        <f t="shared" si="36"/>
        <v>10</v>
      </c>
      <c r="F61" s="285">
        <f t="shared" si="33"/>
        <v>10</v>
      </c>
      <c r="G61" s="266">
        <v>0</v>
      </c>
      <c r="H61" s="266">
        <v>10</v>
      </c>
      <c r="I61" s="268" t="s">
        <v>59</v>
      </c>
      <c r="J61" s="280">
        <v>0</v>
      </c>
      <c r="K61" s="281">
        <v>0</v>
      </c>
      <c r="L61" s="266">
        <v>0</v>
      </c>
      <c r="M61" s="268">
        <v>0</v>
      </c>
      <c r="N61" s="280">
        <v>10</v>
      </c>
      <c r="O61" s="281" t="s">
        <v>59</v>
      </c>
      <c r="P61" s="154">
        <v>0</v>
      </c>
      <c r="Q61" s="155">
        <v>0</v>
      </c>
      <c r="R61" s="280">
        <v>0</v>
      </c>
      <c r="S61" s="281">
        <v>0</v>
      </c>
      <c r="T61" s="154">
        <v>0</v>
      </c>
      <c r="U61" s="155">
        <v>0</v>
      </c>
      <c r="V61" s="280">
        <v>0</v>
      </c>
      <c r="W61" s="281">
        <v>0</v>
      </c>
      <c r="X61" s="154">
        <v>0</v>
      </c>
      <c r="Y61" s="155">
        <v>0</v>
      </c>
      <c r="Z61" s="280">
        <v>0</v>
      </c>
      <c r="AA61" s="281">
        <v>0</v>
      </c>
      <c r="AB61" s="267">
        <f t="shared" si="37"/>
        <v>10</v>
      </c>
      <c r="AC61" s="284">
        <f t="shared" si="38"/>
        <v>10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56" t="s">
        <v>451</v>
      </c>
      <c r="C69" s="456"/>
      <c r="D69" s="456"/>
      <c r="E69" s="456"/>
      <c r="F69" s="456"/>
      <c r="G69" s="456"/>
      <c r="H69" s="456"/>
      <c r="I69" s="456"/>
      <c r="J69" s="456"/>
      <c r="K69" s="456"/>
      <c r="L69" s="456"/>
      <c r="M69" s="456"/>
      <c r="N69" s="456"/>
      <c r="O69" s="456"/>
      <c r="P69" s="456"/>
      <c r="Q69" s="456"/>
      <c r="R69" s="456"/>
      <c r="S69" s="456"/>
      <c r="T69" s="456"/>
      <c r="U69" s="456"/>
      <c r="V69" s="456"/>
      <c r="W69" s="456"/>
      <c r="X69" s="456"/>
      <c r="Y69" s="456"/>
      <c r="Z69" s="456"/>
      <c r="AA69" s="456"/>
      <c r="AB69" s="456"/>
      <c r="AC69" s="456"/>
    </row>
    <row r="70" spans="1:29" ht="32.25" customHeight="1" x14ac:dyDescent="0.25">
      <c r="B70" s="462"/>
      <c r="C70" s="462"/>
      <c r="D70" s="462"/>
      <c r="E70" s="462"/>
      <c r="F70" s="462"/>
      <c r="G70" s="462"/>
      <c r="H70" s="462"/>
      <c r="I70" s="462"/>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63"/>
      <c r="C72" s="463"/>
      <c r="D72" s="463"/>
      <c r="E72" s="463"/>
      <c r="F72" s="463"/>
      <c r="G72" s="463"/>
      <c r="H72" s="463"/>
      <c r="I72" s="463"/>
      <c r="J72" s="203"/>
      <c r="K72" s="203"/>
    </row>
    <row r="74" spans="1:29" ht="36.75" customHeight="1" x14ac:dyDescent="0.25">
      <c r="B74" s="462"/>
      <c r="C74" s="462"/>
      <c r="D74" s="462"/>
      <c r="E74" s="462"/>
      <c r="F74" s="462"/>
      <c r="G74" s="462"/>
      <c r="H74" s="462"/>
      <c r="I74" s="462"/>
      <c r="J74" s="202"/>
      <c r="K74" s="202"/>
    </row>
    <row r="75" spans="1:29" x14ac:dyDescent="0.25">
      <c r="B75" s="56"/>
      <c r="C75" s="56"/>
      <c r="D75" s="56"/>
      <c r="E75" s="56"/>
      <c r="F75" s="56"/>
      <c r="N75" s="207"/>
    </row>
    <row r="76" spans="1:29" ht="51" customHeight="1" x14ac:dyDescent="0.25">
      <c r="B76" s="462"/>
      <c r="C76" s="462"/>
      <c r="D76" s="462"/>
      <c r="E76" s="462"/>
      <c r="F76" s="462"/>
      <c r="G76" s="462"/>
      <c r="H76" s="462"/>
      <c r="I76" s="462"/>
      <c r="J76" s="202"/>
      <c r="K76" s="202"/>
      <c r="N76" s="207"/>
    </row>
    <row r="77" spans="1:29" ht="32.25" customHeight="1" x14ac:dyDescent="0.25">
      <c r="B77" s="463"/>
      <c r="C77" s="463"/>
      <c r="D77" s="463"/>
      <c r="E77" s="463"/>
      <c r="F77" s="463"/>
      <c r="G77" s="463"/>
      <c r="H77" s="463"/>
      <c r="I77" s="463"/>
      <c r="J77" s="203"/>
      <c r="K77" s="203"/>
    </row>
    <row r="78" spans="1:29" ht="51.75" customHeight="1" x14ac:dyDescent="0.25">
      <c r="B78" s="462"/>
      <c r="C78" s="462"/>
      <c r="D78" s="462"/>
      <c r="E78" s="462"/>
      <c r="F78" s="462"/>
      <c r="G78" s="462"/>
      <c r="H78" s="462"/>
      <c r="I78" s="462"/>
      <c r="J78" s="202"/>
      <c r="K78" s="202"/>
    </row>
    <row r="79" spans="1:29" ht="21.75" customHeight="1" x14ac:dyDescent="0.25">
      <c r="B79" s="464"/>
      <c r="C79" s="464"/>
      <c r="D79" s="464"/>
      <c r="E79" s="464"/>
      <c r="F79" s="464"/>
      <c r="G79" s="464"/>
      <c r="H79" s="464"/>
      <c r="I79" s="464"/>
      <c r="J79" s="204"/>
      <c r="K79" s="204"/>
      <c r="L79" s="55"/>
      <c r="M79" s="55"/>
    </row>
    <row r="80" spans="1:29" ht="23.25" customHeight="1" x14ac:dyDescent="0.25">
      <c r="B80" s="55"/>
      <c r="C80" s="55"/>
      <c r="D80" s="55"/>
      <c r="E80" s="55"/>
      <c r="F80" s="55"/>
    </row>
    <row r="81" spans="2:11" ht="18.75" customHeight="1" x14ac:dyDescent="0.25">
      <c r="B81" s="461"/>
      <c r="C81" s="461"/>
      <c r="D81" s="461"/>
      <c r="E81" s="461"/>
      <c r="F81" s="461"/>
      <c r="G81" s="461"/>
      <c r="H81" s="461"/>
      <c r="I81" s="461"/>
      <c r="J81" s="205"/>
      <c r="K81" s="205"/>
    </row>
  </sheetData>
  <autoFilter ref="A23:AF69" xr:uid="{00000000-0009-0000-0000-00000A000000}"/>
  <mergeCells count="40">
    <mergeCell ref="B81:I81"/>
    <mergeCell ref="B70:I70"/>
    <mergeCell ref="B72:I72"/>
    <mergeCell ref="B74:I74"/>
    <mergeCell ref="B76:I76"/>
    <mergeCell ref="B77:I77"/>
    <mergeCell ref="B78:I78"/>
    <mergeCell ref="B79:I79"/>
    <mergeCell ref="B69:AC69"/>
    <mergeCell ref="T20:W20"/>
    <mergeCell ref="T21:U21"/>
    <mergeCell ref="V21:W21"/>
    <mergeCell ref="P20:S20"/>
    <mergeCell ref="L20:O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9" zoomScale="80" zoomScaleSheetLayoutView="80" workbookViewId="0">
      <selection activeCell="AX9"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M_00.0006.000006</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Реконструкция ПС 220 кВ Чулымская замена масляных выключателей (3 шт.) на элегазовые выключатели с реконструкцией УРЗА (5 шт.), заменой разъединителей (5 шт.) и выполнением сопутствующего объема работ</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68" t="s">
        <v>403</v>
      </c>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468"/>
      <c r="AB21" s="468"/>
      <c r="AC21" s="468"/>
      <c r="AD21" s="468"/>
      <c r="AE21" s="468"/>
      <c r="AF21" s="468"/>
      <c r="AG21" s="468"/>
      <c r="AH21" s="468"/>
      <c r="AI21" s="468"/>
      <c r="AJ21" s="468"/>
      <c r="AK21" s="468"/>
      <c r="AL21" s="468"/>
      <c r="AM21" s="468"/>
      <c r="AN21" s="468"/>
      <c r="AO21" s="468"/>
      <c r="AP21" s="468"/>
      <c r="AQ21" s="468"/>
      <c r="AR21" s="468"/>
      <c r="AS21" s="468"/>
      <c r="AT21" s="468"/>
      <c r="AU21" s="468"/>
      <c r="AV21" s="468"/>
      <c r="AW21" s="468"/>
    </row>
    <row r="22" spans="1:56" s="20" customFormat="1" ht="58.5" customHeight="1" x14ac:dyDescent="0.25">
      <c r="A22" s="469" t="s">
        <v>50</v>
      </c>
      <c r="B22" s="472" t="s">
        <v>24</v>
      </c>
      <c r="C22" s="469" t="s">
        <v>49</v>
      </c>
      <c r="D22" s="469" t="s">
        <v>48</v>
      </c>
      <c r="E22" s="475" t="s">
        <v>414</v>
      </c>
      <c r="F22" s="476"/>
      <c r="G22" s="476"/>
      <c r="H22" s="476"/>
      <c r="I22" s="476"/>
      <c r="J22" s="476"/>
      <c r="K22" s="476"/>
      <c r="L22" s="477"/>
      <c r="M22" s="469" t="s">
        <v>47</v>
      </c>
      <c r="N22" s="469" t="s">
        <v>46</v>
      </c>
      <c r="O22" s="469" t="s">
        <v>45</v>
      </c>
      <c r="P22" s="478" t="s">
        <v>206</v>
      </c>
      <c r="Q22" s="478" t="s">
        <v>44</v>
      </c>
      <c r="R22" s="478" t="s">
        <v>43</v>
      </c>
      <c r="S22" s="478" t="s">
        <v>42</v>
      </c>
      <c r="T22" s="478"/>
      <c r="U22" s="479" t="s">
        <v>41</v>
      </c>
      <c r="V22" s="479" t="s">
        <v>40</v>
      </c>
      <c r="W22" s="478" t="s">
        <v>39</v>
      </c>
      <c r="X22" s="478" t="s">
        <v>38</v>
      </c>
      <c r="Y22" s="478" t="s">
        <v>37</v>
      </c>
      <c r="Z22" s="492" t="s">
        <v>36</v>
      </c>
      <c r="AA22" s="478" t="s">
        <v>35</v>
      </c>
      <c r="AB22" s="478" t="s">
        <v>34</v>
      </c>
      <c r="AC22" s="478" t="s">
        <v>33</v>
      </c>
      <c r="AD22" s="478" t="s">
        <v>32</v>
      </c>
      <c r="AE22" s="478" t="s">
        <v>431</v>
      </c>
      <c r="AF22" s="478" t="s">
        <v>31</v>
      </c>
      <c r="AG22" s="478"/>
      <c r="AH22" s="478"/>
      <c r="AI22" s="478"/>
      <c r="AJ22" s="478"/>
      <c r="AK22" s="478"/>
      <c r="AL22" s="478"/>
      <c r="AM22" s="478" t="s">
        <v>30</v>
      </c>
      <c r="AN22" s="478"/>
      <c r="AO22" s="478"/>
      <c r="AP22" s="478"/>
      <c r="AQ22" s="478" t="s">
        <v>29</v>
      </c>
      <c r="AR22" s="478"/>
      <c r="AS22" s="478" t="s">
        <v>28</v>
      </c>
      <c r="AT22" s="478" t="s">
        <v>27</v>
      </c>
      <c r="AU22" s="478" t="s">
        <v>442</v>
      </c>
      <c r="AV22" s="478" t="s">
        <v>26</v>
      </c>
      <c r="AW22" s="482" t="s">
        <v>25</v>
      </c>
      <c r="AX22" s="465" t="s">
        <v>592</v>
      </c>
      <c r="AY22" s="465" t="s">
        <v>593</v>
      </c>
      <c r="AZ22" s="465" t="s">
        <v>434</v>
      </c>
      <c r="BA22" s="465" t="s">
        <v>435</v>
      </c>
      <c r="BB22" s="465" t="s">
        <v>330</v>
      </c>
      <c r="BC22" s="465"/>
      <c r="BD22" s="465"/>
    </row>
    <row r="23" spans="1:56" s="20" customFormat="1" ht="64.5" customHeight="1" x14ac:dyDescent="0.25">
      <c r="A23" s="470"/>
      <c r="B23" s="473"/>
      <c r="C23" s="470"/>
      <c r="D23" s="470"/>
      <c r="E23" s="484" t="s">
        <v>23</v>
      </c>
      <c r="F23" s="486" t="s">
        <v>129</v>
      </c>
      <c r="G23" s="486" t="s">
        <v>128</v>
      </c>
      <c r="H23" s="486" t="s">
        <v>127</v>
      </c>
      <c r="I23" s="490" t="s">
        <v>349</v>
      </c>
      <c r="J23" s="490" t="s">
        <v>350</v>
      </c>
      <c r="K23" s="490" t="s">
        <v>351</v>
      </c>
      <c r="L23" s="486" t="s">
        <v>78</v>
      </c>
      <c r="M23" s="470"/>
      <c r="N23" s="470"/>
      <c r="O23" s="470"/>
      <c r="P23" s="478"/>
      <c r="Q23" s="478"/>
      <c r="R23" s="478"/>
      <c r="S23" s="488" t="s">
        <v>1</v>
      </c>
      <c r="T23" s="488" t="s">
        <v>11</v>
      </c>
      <c r="U23" s="479"/>
      <c r="V23" s="479"/>
      <c r="W23" s="478"/>
      <c r="X23" s="478"/>
      <c r="Y23" s="478"/>
      <c r="Z23" s="478"/>
      <c r="AA23" s="478"/>
      <c r="AB23" s="478"/>
      <c r="AC23" s="478"/>
      <c r="AD23" s="478"/>
      <c r="AE23" s="478"/>
      <c r="AF23" s="478" t="s">
        <v>22</v>
      </c>
      <c r="AG23" s="478"/>
      <c r="AH23" s="478"/>
      <c r="AI23" s="478" t="s">
        <v>21</v>
      </c>
      <c r="AJ23" s="478"/>
      <c r="AK23" s="469" t="s">
        <v>20</v>
      </c>
      <c r="AL23" s="469" t="s">
        <v>19</v>
      </c>
      <c r="AM23" s="469" t="s">
        <v>18</v>
      </c>
      <c r="AN23" s="469" t="s">
        <v>17</v>
      </c>
      <c r="AO23" s="469" t="s">
        <v>16</v>
      </c>
      <c r="AP23" s="469" t="s">
        <v>15</v>
      </c>
      <c r="AQ23" s="469" t="s">
        <v>14</v>
      </c>
      <c r="AR23" s="480" t="s">
        <v>11</v>
      </c>
      <c r="AS23" s="478"/>
      <c r="AT23" s="478"/>
      <c r="AU23" s="478"/>
      <c r="AV23" s="478"/>
      <c r="AW23" s="483"/>
      <c r="AX23" s="466"/>
      <c r="AY23" s="466"/>
      <c r="AZ23" s="466"/>
      <c r="BA23" s="466"/>
      <c r="BB23" s="466"/>
      <c r="BC23" s="466"/>
      <c r="BD23" s="466"/>
    </row>
    <row r="24" spans="1:56" s="20" customFormat="1" ht="96.75" customHeight="1" x14ac:dyDescent="0.25">
      <c r="A24" s="471"/>
      <c r="B24" s="474"/>
      <c r="C24" s="471"/>
      <c r="D24" s="471"/>
      <c r="E24" s="485"/>
      <c r="F24" s="487"/>
      <c r="G24" s="487"/>
      <c r="H24" s="487"/>
      <c r="I24" s="491"/>
      <c r="J24" s="491"/>
      <c r="K24" s="491"/>
      <c r="L24" s="487"/>
      <c r="M24" s="471"/>
      <c r="N24" s="471"/>
      <c r="O24" s="471"/>
      <c r="P24" s="478"/>
      <c r="Q24" s="478"/>
      <c r="R24" s="478"/>
      <c r="S24" s="489"/>
      <c r="T24" s="489"/>
      <c r="U24" s="479"/>
      <c r="V24" s="479"/>
      <c r="W24" s="478"/>
      <c r="X24" s="478"/>
      <c r="Y24" s="478"/>
      <c r="Z24" s="478"/>
      <c r="AA24" s="478"/>
      <c r="AB24" s="478"/>
      <c r="AC24" s="478"/>
      <c r="AD24" s="478"/>
      <c r="AE24" s="478"/>
      <c r="AF24" s="116" t="s">
        <v>13</v>
      </c>
      <c r="AG24" s="150" t="s">
        <v>432</v>
      </c>
      <c r="AH24" s="116" t="s">
        <v>12</v>
      </c>
      <c r="AI24" s="117" t="s">
        <v>1</v>
      </c>
      <c r="AJ24" s="117" t="s">
        <v>11</v>
      </c>
      <c r="AK24" s="471"/>
      <c r="AL24" s="471"/>
      <c r="AM24" s="471"/>
      <c r="AN24" s="471"/>
      <c r="AO24" s="471"/>
      <c r="AP24" s="471"/>
      <c r="AQ24" s="471"/>
      <c r="AR24" s="481"/>
      <c r="AS24" s="478"/>
      <c r="AT24" s="478"/>
      <c r="AU24" s="478"/>
      <c r="AV24" s="478"/>
      <c r="AW24" s="483"/>
      <c r="AX24" s="467"/>
      <c r="AY24" s="467"/>
      <c r="AZ24" s="467"/>
      <c r="BA24" s="467"/>
      <c r="BB24" s="467"/>
      <c r="BC24" s="467"/>
      <c r="BD24" s="467"/>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46021</v>
      </c>
      <c r="E26" s="177">
        <v>10</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122275.52052000001</v>
      </c>
      <c r="Q26" s="177" t="s">
        <v>425</v>
      </c>
      <c r="R26" s="179">
        <f>SUM(R27:R86)</f>
        <v>122275.52052000001</v>
      </c>
      <c r="S26" s="177" t="s">
        <v>425</v>
      </c>
      <c r="T26" s="177" t="s">
        <v>425</v>
      </c>
      <c r="U26" s="177" t="s">
        <v>425</v>
      </c>
      <c r="V26" s="177" t="s">
        <v>425</v>
      </c>
      <c r="W26" s="177" t="s">
        <v>425</v>
      </c>
      <c r="X26" s="177" t="s">
        <v>425</v>
      </c>
      <c r="Y26" s="177" t="s">
        <v>425</v>
      </c>
      <c r="Z26" s="177" t="s">
        <v>425</v>
      </c>
      <c r="AA26" s="177" t="s">
        <v>425</v>
      </c>
      <c r="AB26" s="179">
        <f>SUM(AB27:AB86)</f>
        <v>118487.24052000001</v>
      </c>
      <c r="AC26" s="177" t="s">
        <v>425</v>
      </c>
      <c r="AD26" s="179">
        <f>SUM(AD27:AD86)</f>
        <v>142184.688624</v>
      </c>
      <c r="AE26" s="179">
        <f>SUM(AE27:AE86)</f>
        <v>47713.717763999986</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78725.809040000007</v>
      </c>
      <c r="AY26" s="179">
        <f t="shared" si="46"/>
        <v>94470.970860000016</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509</v>
      </c>
      <c r="N27" s="214" t="s">
        <v>510</v>
      </c>
      <c r="O27" s="214" t="s">
        <v>511</v>
      </c>
      <c r="P27" s="215">
        <v>46501.38</v>
      </c>
      <c r="Q27" s="214" t="s">
        <v>512</v>
      </c>
      <c r="R27" s="215">
        <v>46501.38</v>
      </c>
      <c r="S27" s="214" t="s">
        <v>513</v>
      </c>
      <c r="T27" s="214" t="s">
        <v>513</v>
      </c>
      <c r="U27" s="214" t="s">
        <v>425</v>
      </c>
      <c r="V27" s="214" t="s">
        <v>425</v>
      </c>
      <c r="W27" s="214" t="s">
        <v>425</v>
      </c>
      <c r="X27" s="214" t="s">
        <v>425</v>
      </c>
      <c r="Y27" s="214" t="s">
        <v>425</v>
      </c>
      <c r="Z27" s="214" t="s">
        <v>425</v>
      </c>
      <c r="AA27" s="214" t="s">
        <v>425</v>
      </c>
      <c r="AB27" s="215">
        <v>46501.38</v>
      </c>
      <c r="AC27" s="214" t="s">
        <v>514</v>
      </c>
      <c r="AD27" s="215">
        <v>55801.655999999995</v>
      </c>
      <c r="AE27" s="291">
        <f>IF(IFERROR(AD27-AY27,"нд")&lt;0,0,IFERROR(AD27-AY27,"нд"))</f>
        <v>12136.421679999992</v>
      </c>
      <c r="AF27" s="214" t="s">
        <v>425</v>
      </c>
      <c r="AG27" s="214" t="s">
        <v>515</v>
      </c>
      <c r="AH27" s="214" t="s">
        <v>425</v>
      </c>
      <c r="AI27" s="216" t="s">
        <v>425</v>
      </c>
      <c r="AJ27" s="216" t="s">
        <v>425</v>
      </c>
      <c r="AK27" s="216" t="s">
        <v>425</v>
      </c>
      <c r="AL27" s="216" t="s">
        <v>425</v>
      </c>
      <c r="AM27" s="214" t="s">
        <v>516</v>
      </c>
      <c r="AN27" s="214" t="s">
        <v>517</v>
      </c>
      <c r="AO27" s="214">
        <v>43997</v>
      </c>
      <c r="AP27" s="214" t="s">
        <v>518</v>
      </c>
      <c r="AQ27" s="216">
        <v>44039</v>
      </c>
      <c r="AR27" s="216">
        <v>43998</v>
      </c>
      <c r="AS27" s="216">
        <v>44039</v>
      </c>
      <c r="AT27" s="216">
        <v>44039</v>
      </c>
      <c r="AU27" s="216">
        <v>44559</v>
      </c>
      <c r="AV27" s="214" t="s">
        <v>425</v>
      </c>
      <c r="AW27" s="214" t="s">
        <v>425</v>
      </c>
      <c r="AX27" s="217">
        <v>36387.69526</v>
      </c>
      <c r="AY27" s="217">
        <v>43665.234320000003</v>
      </c>
      <c r="AZ27" s="215" t="s">
        <v>519</v>
      </c>
      <c r="BA27" s="215" t="s">
        <v>520</v>
      </c>
      <c r="BB27" s="215" t="s">
        <v>521</v>
      </c>
      <c r="BC27" s="215" t="s">
        <v>522</v>
      </c>
      <c r="BD27" s="215" t="str">
        <f>CONCATENATE(BB27,", ",BA27,", ",N27,", ","договор № ",BC27)</f>
        <v>АО "РЭМиС", СМР, Выполнение строительно-монтажных, пусконаладочных работ по реконструкции ПС 220 кВ АО "Электромагистраль" с поставкой коммутационного оборудования, договор № ИП-20-00157 от 16.06.2020</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523</v>
      </c>
      <c r="N28" s="214" t="s">
        <v>524</v>
      </c>
      <c r="O28" s="214" t="s">
        <v>511</v>
      </c>
      <c r="P28" s="215">
        <v>4909.56052</v>
      </c>
      <c r="Q28" s="214" t="s">
        <v>512</v>
      </c>
      <c r="R28" s="215">
        <v>4909.56052</v>
      </c>
      <c r="S28" s="214" t="s">
        <v>525</v>
      </c>
      <c r="T28" s="214" t="s">
        <v>525</v>
      </c>
      <c r="U28" s="214">
        <v>3</v>
      </c>
      <c r="V28" s="214">
        <v>1</v>
      </c>
      <c r="W28" s="214" t="s">
        <v>526</v>
      </c>
      <c r="X28" s="214">
        <v>4909.56052</v>
      </c>
      <c r="Y28" s="214" t="s">
        <v>527</v>
      </c>
      <c r="Z28" s="214">
        <v>1</v>
      </c>
      <c r="AA28" s="214">
        <v>4909.56052</v>
      </c>
      <c r="AB28" s="215">
        <v>4909.56052</v>
      </c>
      <c r="AC28" s="214" t="s">
        <v>526</v>
      </c>
      <c r="AD28" s="215">
        <v>5891.472624</v>
      </c>
      <c r="AE28" s="291">
        <f t="shared" ref="AE28:AE86" si="49">IF(IFERROR(AD28-AY28,"нд")&lt;0,0,IFERROR(AD28-AY28,"нд"))</f>
        <v>109.1660839999995</v>
      </c>
      <c r="AF28" s="214">
        <v>32211409121</v>
      </c>
      <c r="AG28" s="214" t="s">
        <v>528</v>
      </c>
      <c r="AH28" s="214" t="s">
        <v>529</v>
      </c>
      <c r="AI28" s="216">
        <v>44712</v>
      </c>
      <c r="AJ28" s="216">
        <v>44729</v>
      </c>
      <c r="AK28" s="216">
        <v>44735</v>
      </c>
      <c r="AL28" s="216">
        <v>44742</v>
      </c>
      <c r="AM28" s="214" t="s">
        <v>425</v>
      </c>
      <c r="AN28" s="214" t="s">
        <v>425</v>
      </c>
      <c r="AO28" s="214" t="s">
        <v>425</v>
      </c>
      <c r="AP28" s="214" t="s">
        <v>425</v>
      </c>
      <c r="AQ28" s="216">
        <v>44762</v>
      </c>
      <c r="AR28" s="216">
        <v>44767</v>
      </c>
      <c r="AS28" s="216">
        <v>44762</v>
      </c>
      <c r="AT28" s="216">
        <v>44767</v>
      </c>
      <c r="AU28" s="216">
        <v>45290</v>
      </c>
      <c r="AV28" s="214" t="s">
        <v>425</v>
      </c>
      <c r="AW28" s="214" t="s">
        <v>425</v>
      </c>
      <c r="AX28" s="215">
        <v>4818.58878</v>
      </c>
      <c r="AY28" s="215">
        <v>5782.3065400000005</v>
      </c>
      <c r="AZ28" s="215" t="s">
        <v>519</v>
      </c>
      <c r="BA28" s="215" t="s">
        <v>520</v>
      </c>
      <c r="BB28" s="215" t="s">
        <v>521</v>
      </c>
      <c r="BC28" s="215" t="s">
        <v>530</v>
      </c>
      <c r="BD28" s="215" t="str">
        <f t="shared" ref="BD28:BD86" si="50">CONCATENATE(BB28,", ",BA28,", ",N28,", ","договор № ",BC28)</f>
        <v>АО "РЭМиС", СМР, Выполнение строительно-монтажных работ и пуско-наладочных работ с давальческим оборудованием по проекту "Реконструкция ПС 220 кВ Чулымская в части замены ячеек выключателей 220 кВ (3 шт.) с выполнением сопутствующего объема работ ", договор № ИП-22-00184 от 25.07.2022</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531</v>
      </c>
      <c r="N29" s="214" t="s">
        <v>532</v>
      </c>
      <c r="O29" s="214" t="s">
        <v>511</v>
      </c>
      <c r="P29" s="215">
        <v>18700</v>
      </c>
      <c r="Q29" s="214" t="s">
        <v>512</v>
      </c>
      <c r="R29" s="215">
        <v>18700</v>
      </c>
      <c r="S29" s="214" t="s">
        <v>533</v>
      </c>
      <c r="T29" s="214" t="s">
        <v>533</v>
      </c>
      <c r="U29" s="214">
        <v>4</v>
      </c>
      <c r="V29" s="214">
        <v>1</v>
      </c>
      <c r="W29" s="214" t="s">
        <v>534</v>
      </c>
      <c r="X29" s="214">
        <v>16900</v>
      </c>
      <c r="Y29" s="214" t="s">
        <v>527</v>
      </c>
      <c r="Z29" s="214" t="s">
        <v>425</v>
      </c>
      <c r="AA29" s="214" t="s">
        <v>425</v>
      </c>
      <c r="AB29" s="215">
        <v>16900</v>
      </c>
      <c r="AC29" s="214" t="s">
        <v>534</v>
      </c>
      <c r="AD29" s="215">
        <v>20280</v>
      </c>
      <c r="AE29" s="291">
        <f t="shared" si="49"/>
        <v>0</v>
      </c>
      <c r="AF29" s="214">
        <v>32211216142</v>
      </c>
      <c r="AG29" s="214" t="s">
        <v>528</v>
      </c>
      <c r="AH29" s="214" t="s">
        <v>529</v>
      </c>
      <c r="AI29" s="216">
        <v>44651</v>
      </c>
      <c r="AJ29" s="216">
        <v>44632</v>
      </c>
      <c r="AK29" s="216">
        <v>44672</v>
      </c>
      <c r="AL29" s="216">
        <v>44678</v>
      </c>
      <c r="AM29" s="214" t="s">
        <v>425</v>
      </c>
      <c r="AN29" s="214" t="s">
        <v>425</v>
      </c>
      <c r="AO29" s="214" t="s">
        <v>425</v>
      </c>
      <c r="AP29" s="214" t="s">
        <v>425</v>
      </c>
      <c r="AQ29" s="216">
        <v>44698</v>
      </c>
      <c r="AR29" s="216">
        <v>44698</v>
      </c>
      <c r="AS29" s="216">
        <v>44698</v>
      </c>
      <c r="AT29" s="216">
        <v>44895</v>
      </c>
      <c r="AU29" s="216">
        <v>44865</v>
      </c>
      <c r="AV29" s="214" t="s">
        <v>425</v>
      </c>
      <c r="AW29" s="214" t="s">
        <v>425</v>
      </c>
      <c r="AX29" s="215">
        <v>16900</v>
      </c>
      <c r="AY29" s="215">
        <v>20280</v>
      </c>
      <c r="AZ29" s="215" t="s">
        <v>535</v>
      </c>
      <c r="BA29" s="215" t="s">
        <v>531</v>
      </c>
      <c r="BB29" s="215" t="s">
        <v>534</v>
      </c>
      <c r="BC29" s="215" t="s">
        <v>536</v>
      </c>
      <c r="BD29" s="215" t="str">
        <f t="shared" si="50"/>
        <v>Общество с ограниченной ответственностью "Инженерный центр Сибири", ТМЦ, Поставка выключателя бакового элегазового 220кВ, договор № ПД-22-00118 от 17.05.2022</v>
      </c>
    </row>
    <row r="30" spans="1:56" s="218" customFormat="1" ht="29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537</v>
      </c>
      <c r="N30" s="214" t="s">
        <v>538</v>
      </c>
      <c r="O30" s="214" t="s">
        <v>511</v>
      </c>
      <c r="P30" s="215">
        <v>3203</v>
      </c>
      <c r="Q30" s="214" t="s">
        <v>512</v>
      </c>
      <c r="R30" s="215">
        <v>3203</v>
      </c>
      <c r="S30" s="214" t="s">
        <v>525</v>
      </c>
      <c r="T30" s="214" t="s">
        <v>525</v>
      </c>
      <c r="U30" s="214">
        <v>4</v>
      </c>
      <c r="V30" s="214">
        <v>8</v>
      </c>
      <c r="W30" s="214" t="s">
        <v>539</v>
      </c>
      <c r="X30" s="214" t="s">
        <v>540</v>
      </c>
      <c r="Y30" s="214" t="s">
        <v>541</v>
      </c>
      <c r="Z30" s="214" t="s">
        <v>425</v>
      </c>
      <c r="AA30" s="214" t="s">
        <v>542</v>
      </c>
      <c r="AB30" s="215">
        <v>2390</v>
      </c>
      <c r="AC30" s="214" t="s">
        <v>543</v>
      </c>
      <c r="AD30" s="215">
        <v>2868</v>
      </c>
      <c r="AE30" s="291">
        <f t="shared" si="49"/>
        <v>1832.01</v>
      </c>
      <c r="AF30" s="214">
        <v>32009503773</v>
      </c>
      <c r="AG30" s="214" t="s">
        <v>528</v>
      </c>
      <c r="AH30" s="214" t="s">
        <v>529</v>
      </c>
      <c r="AI30" s="216">
        <v>44104</v>
      </c>
      <c r="AJ30" s="216">
        <v>44092</v>
      </c>
      <c r="AK30" s="216">
        <v>44104</v>
      </c>
      <c r="AL30" s="216">
        <v>44127</v>
      </c>
      <c r="AM30" s="214" t="s">
        <v>425</v>
      </c>
      <c r="AN30" s="214" t="s">
        <v>425</v>
      </c>
      <c r="AO30" s="214" t="s">
        <v>425</v>
      </c>
      <c r="AP30" s="214" t="s">
        <v>425</v>
      </c>
      <c r="AQ30" s="216">
        <v>44147</v>
      </c>
      <c r="AR30" s="216">
        <v>44141</v>
      </c>
      <c r="AS30" s="216">
        <v>44147</v>
      </c>
      <c r="AT30" s="216">
        <v>44141</v>
      </c>
      <c r="AU30" s="216">
        <v>44433</v>
      </c>
      <c r="AV30" s="214" t="s">
        <v>425</v>
      </c>
      <c r="AW30" s="214" t="s">
        <v>425</v>
      </c>
      <c r="AX30" s="215">
        <v>863.32500000000005</v>
      </c>
      <c r="AY30" s="215">
        <v>1035.99</v>
      </c>
      <c r="AZ30" s="215" t="s">
        <v>519</v>
      </c>
      <c r="BA30" s="215" t="s">
        <v>537</v>
      </c>
      <c r="BB30" s="215" t="s">
        <v>544</v>
      </c>
      <c r="BC30" s="215" t="s">
        <v>545</v>
      </c>
      <c r="BD30" s="215" t="str">
        <f t="shared" si="50"/>
        <v>ООО ЭНЕРГОгрупп, ПИР, Выполнение проектно-изыскательских работ по реконструкции ПС 220 кВ Чулымская в части замены ячеек выключателей 220 кВ (3 шт.) с выполнением сопутствующего объема работ: в объеме проектирования элегазового выключателя В-220-2АТ с выполнением сопутствующих работ на существующих устройствах РЗА, ССПИ; реконструкции и ввода в работу микропроцессорных панелей защит присоединений и автоматики управления выключателем, замена существующих разъединителей с комплектом заземляющих ножей в ячейке заменяемого выключателя 220 кВ (В-220-1АТ, В-220-2АТ), и их приводов на разъединители с электродвигательными приводами на главных и заземляющих ножах с выполнением сопутствующих объемов работ, договор № ИП-20-00261 от 27.10.2020</v>
      </c>
    </row>
    <row r="31" spans="1:56" s="218" customFormat="1" ht="20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537</v>
      </c>
      <c r="N31" s="214" t="s">
        <v>546</v>
      </c>
      <c r="O31" s="214" t="s">
        <v>511</v>
      </c>
      <c r="P31" s="215">
        <v>4059.78</v>
      </c>
      <c r="Q31" s="214" t="s">
        <v>512</v>
      </c>
      <c r="R31" s="215">
        <v>4059.78</v>
      </c>
      <c r="S31" s="214" t="s">
        <v>525</v>
      </c>
      <c r="T31" s="214" t="s">
        <v>525</v>
      </c>
      <c r="U31" s="214">
        <v>2</v>
      </c>
      <c r="V31" s="214">
        <v>8</v>
      </c>
      <c r="W31" s="214" t="s">
        <v>547</v>
      </c>
      <c r="X31" s="214" t="s">
        <v>548</v>
      </c>
      <c r="Y31" s="214" t="s">
        <v>549</v>
      </c>
      <c r="Z31" s="214">
        <v>1</v>
      </c>
      <c r="AA31" s="214" t="s">
        <v>550</v>
      </c>
      <c r="AB31" s="215">
        <v>3100</v>
      </c>
      <c r="AC31" s="214" t="s">
        <v>551</v>
      </c>
      <c r="AD31" s="215">
        <v>3720</v>
      </c>
      <c r="AE31" s="291">
        <f t="shared" si="49"/>
        <v>0</v>
      </c>
      <c r="AF31" s="214">
        <v>32008820147</v>
      </c>
      <c r="AG31" s="214" t="s">
        <v>528</v>
      </c>
      <c r="AH31" s="214" t="s">
        <v>529</v>
      </c>
      <c r="AI31" s="216">
        <v>43861</v>
      </c>
      <c r="AJ31" s="216">
        <v>43860</v>
      </c>
      <c r="AK31" s="216">
        <v>43872</v>
      </c>
      <c r="AL31" s="216">
        <v>43889</v>
      </c>
      <c r="AM31" s="214" t="s">
        <v>425</v>
      </c>
      <c r="AN31" s="214" t="s">
        <v>425</v>
      </c>
      <c r="AO31" s="214" t="s">
        <v>425</v>
      </c>
      <c r="AP31" s="214" t="s">
        <v>425</v>
      </c>
      <c r="AQ31" s="216">
        <v>43909</v>
      </c>
      <c r="AR31" s="216">
        <v>43910</v>
      </c>
      <c r="AS31" s="216">
        <v>43909</v>
      </c>
      <c r="AT31" s="216">
        <v>43910</v>
      </c>
      <c r="AU31" s="216">
        <v>44104</v>
      </c>
      <c r="AV31" s="214" t="s">
        <v>425</v>
      </c>
      <c r="AW31" s="214" t="s">
        <v>425</v>
      </c>
      <c r="AX31" s="215">
        <v>3100</v>
      </c>
      <c r="AY31" s="215">
        <v>3720</v>
      </c>
      <c r="AZ31" s="215" t="s">
        <v>519</v>
      </c>
      <c r="BA31" s="215" t="s">
        <v>537</v>
      </c>
      <c r="BB31" s="215" t="s">
        <v>552</v>
      </c>
      <c r="BC31" s="215" t="s">
        <v>553</v>
      </c>
      <c r="BD31" s="215" t="str">
        <f t="shared" si="50"/>
        <v>ООО "ПЦ Сибири", ПИР, Выполнение проектно-изыскательских работ по реконструкции ПС 220 кВ Чулымская в части замены ячеек выключателей 220 кВ (3 шт.) с выполнением сопутствующего объема работ, договор № ИП-20-00068 от 20.03.2020</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531</v>
      </c>
      <c r="N32" s="214" t="s">
        <v>554</v>
      </c>
      <c r="O32" s="214" t="s">
        <v>511</v>
      </c>
      <c r="P32" s="215">
        <v>13440.6</v>
      </c>
      <c r="Q32" s="214" t="s">
        <v>512</v>
      </c>
      <c r="R32" s="215">
        <v>13440.6</v>
      </c>
      <c r="S32" s="214" t="s">
        <v>555</v>
      </c>
      <c r="T32" s="214" t="s">
        <v>555</v>
      </c>
      <c r="U32" s="214">
        <v>5</v>
      </c>
      <c r="V32" s="214">
        <v>1</v>
      </c>
      <c r="W32" s="214" t="s">
        <v>556</v>
      </c>
      <c r="X32" s="214">
        <v>13440.6</v>
      </c>
      <c r="Y32" s="214" t="s">
        <v>527</v>
      </c>
      <c r="Z32" s="214" t="s">
        <v>425</v>
      </c>
      <c r="AA32" s="214">
        <v>13440.6</v>
      </c>
      <c r="AB32" s="215">
        <v>13383.1</v>
      </c>
      <c r="AC32" s="214" t="s">
        <v>556</v>
      </c>
      <c r="AD32" s="215">
        <v>16059.72</v>
      </c>
      <c r="AE32" s="291">
        <f t="shared" si="49"/>
        <v>0</v>
      </c>
      <c r="AF32" s="214">
        <v>32312340226</v>
      </c>
      <c r="AG32" s="214" t="s">
        <v>528</v>
      </c>
      <c r="AH32" s="214" t="s">
        <v>529</v>
      </c>
      <c r="AI32" s="216">
        <v>45046</v>
      </c>
      <c r="AJ32" s="216">
        <v>45044</v>
      </c>
      <c r="AK32" s="216">
        <v>45057</v>
      </c>
      <c r="AL32" s="216">
        <v>45072</v>
      </c>
      <c r="AM32" s="214" t="s">
        <v>425</v>
      </c>
      <c r="AN32" s="214" t="s">
        <v>425</v>
      </c>
      <c r="AO32" s="214" t="s">
        <v>425</v>
      </c>
      <c r="AP32" s="214" t="s">
        <v>425</v>
      </c>
      <c r="AQ32" s="216">
        <v>45092</v>
      </c>
      <c r="AR32" s="216">
        <v>45090</v>
      </c>
      <c r="AS32" s="216">
        <v>45092</v>
      </c>
      <c r="AT32" s="216">
        <v>45090</v>
      </c>
      <c r="AU32" s="216">
        <v>45195</v>
      </c>
      <c r="AV32" s="214" t="s">
        <v>425</v>
      </c>
      <c r="AW32" s="214" t="s">
        <v>425</v>
      </c>
      <c r="AX32" s="215">
        <v>13383.1</v>
      </c>
      <c r="AY32" s="215">
        <v>16059.72</v>
      </c>
      <c r="AZ32" s="215" t="s">
        <v>535</v>
      </c>
      <c r="BA32" s="215" t="s">
        <v>531</v>
      </c>
      <c r="BB32" s="215" t="s">
        <v>556</v>
      </c>
      <c r="BC32" s="215" t="s">
        <v>557</v>
      </c>
      <c r="BD32" s="215" t="str">
        <f t="shared" si="50"/>
        <v>ООО "ИЦС", ТМЦ, Поставка разъединителей ПС 220 кВ Чулымская, договор № ПД-23-00194 от 13.06.2023</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531</v>
      </c>
      <c r="N33" s="214" t="s">
        <v>558</v>
      </c>
      <c r="O33" s="214" t="s">
        <v>511</v>
      </c>
      <c r="P33" s="215">
        <v>31461.200000000001</v>
      </c>
      <c r="Q33" s="214" t="s">
        <v>512</v>
      </c>
      <c r="R33" s="215">
        <v>31461.200000000001</v>
      </c>
      <c r="S33" s="214" t="s">
        <v>555</v>
      </c>
      <c r="T33" s="214" t="s">
        <v>555</v>
      </c>
      <c r="U33" s="214">
        <v>5</v>
      </c>
      <c r="V33" s="214">
        <v>2</v>
      </c>
      <c r="W33" s="214" t="s">
        <v>559</v>
      </c>
      <c r="X33" s="214">
        <v>31461.200000000001</v>
      </c>
      <c r="Y33" s="214" t="s">
        <v>560</v>
      </c>
      <c r="Z33" s="214">
        <v>1</v>
      </c>
      <c r="AA33" s="214">
        <v>31461.200000000001</v>
      </c>
      <c r="AB33" s="215">
        <v>31303.200000000001</v>
      </c>
      <c r="AC33" s="214" t="s">
        <v>556</v>
      </c>
      <c r="AD33" s="215">
        <v>37563.839999999997</v>
      </c>
      <c r="AE33" s="291">
        <f t="shared" si="49"/>
        <v>33636.119999999995</v>
      </c>
      <c r="AF33" s="214">
        <v>32312662180</v>
      </c>
      <c r="AG33" s="214" t="s">
        <v>528</v>
      </c>
      <c r="AH33" s="214" t="s">
        <v>529</v>
      </c>
      <c r="AI33" s="216">
        <v>45168</v>
      </c>
      <c r="AJ33" s="216">
        <v>45148</v>
      </c>
      <c r="AK33" s="216">
        <v>45167</v>
      </c>
      <c r="AL33" s="216">
        <v>45176</v>
      </c>
      <c r="AM33" s="214" t="s">
        <v>425</v>
      </c>
      <c r="AN33" s="214" t="s">
        <v>425</v>
      </c>
      <c r="AO33" s="214" t="s">
        <v>425</v>
      </c>
      <c r="AP33" s="214" t="s">
        <v>425</v>
      </c>
      <c r="AQ33" s="216">
        <v>45196</v>
      </c>
      <c r="AR33" s="216">
        <v>45188</v>
      </c>
      <c r="AS33" s="216">
        <v>45196</v>
      </c>
      <c r="AT33" s="216">
        <v>45188</v>
      </c>
      <c r="AU33" s="216">
        <v>45288</v>
      </c>
      <c r="AV33" s="214" t="s">
        <v>425</v>
      </c>
      <c r="AW33" s="214" t="s">
        <v>425</v>
      </c>
      <c r="AX33" s="215">
        <v>3273.1</v>
      </c>
      <c r="AY33" s="215">
        <v>3927.72</v>
      </c>
      <c r="AZ33" s="215" t="s">
        <v>535</v>
      </c>
      <c r="BA33" s="215" t="s">
        <v>531</v>
      </c>
      <c r="BB33" s="215" t="s">
        <v>556</v>
      </c>
      <c r="BC33" s="215" t="s">
        <v>561</v>
      </c>
      <c r="BD33" s="215" t="str">
        <f t="shared" si="50"/>
        <v>ООО "ИЦС", ТМЦ, Поставка разъединителей на ПС 220 кВ Чулымскую, договор № ПД-23-00289 от 19.09.2023</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3" t="str">
        <f>'1. паспорт местоположение'!A5:C5</f>
        <v>Год раскрытия информации: 2024 год</v>
      </c>
      <c r="B5" s="493"/>
      <c r="C5" s="62"/>
      <c r="D5" s="62"/>
      <c r="E5" s="62"/>
      <c r="F5" s="62"/>
      <c r="G5" s="62"/>
      <c r="H5" s="62"/>
    </row>
    <row r="6" spans="1:8" ht="18.75" x14ac:dyDescent="0.3">
      <c r="A6" s="121"/>
      <c r="B6" s="121"/>
      <c r="C6" s="121"/>
      <c r="D6" s="121"/>
      <c r="E6" s="121"/>
      <c r="F6" s="121"/>
      <c r="G6" s="121"/>
      <c r="H6" s="121"/>
    </row>
    <row r="7" spans="1:8" ht="18.75" x14ac:dyDescent="0.25">
      <c r="A7" s="309" t="s">
        <v>9</v>
      </c>
      <c r="B7" s="309"/>
      <c r="C7" s="120"/>
      <c r="D7" s="120"/>
      <c r="E7" s="120"/>
      <c r="F7" s="120"/>
      <c r="G7" s="120"/>
      <c r="H7" s="120"/>
    </row>
    <row r="8" spans="1:8" ht="18.75" x14ac:dyDescent="0.25">
      <c r="A8" s="120"/>
      <c r="B8" s="120"/>
      <c r="C8" s="120"/>
      <c r="D8" s="120"/>
      <c r="E8" s="120"/>
      <c r="F8" s="120"/>
      <c r="G8" s="120"/>
      <c r="H8" s="120"/>
    </row>
    <row r="9" spans="1:8" x14ac:dyDescent="0.25">
      <c r="A9" s="304" t="str">
        <f>'1. паспорт местоположение'!A9:C9</f>
        <v>Акционерное общество "Электромагистраль"</v>
      </c>
      <c r="B9" s="304"/>
      <c r="C9" s="118"/>
      <c r="D9" s="118"/>
      <c r="E9" s="118"/>
      <c r="F9" s="118"/>
      <c r="G9" s="118"/>
      <c r="H9" s="118"/>
    </row>
    <row r="10" spans="1:8" x14ac:dyDescent="0.25">
      <c r="A10" s="305" t="s">
        <v>8</v>
      </c>
      <c r="B10" s="30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04" t="str">
        <f>'1. паспорт местоположение'!A12:C12</f>
        <v>M_00.0006.000006</v>
      </c>
      <c r="B12" s="304"/>
      <c r="C12" s="118"/>
      <c r="D12" s="118"/>
      <c r="E12" s="118"/>
      <c r="F12" s="118"/>
      <c r="G12" s="118"/>
      <c r="H12" s="118"/>
    </row>
    <row r="13" spans="1:8" x14ac:dyDescent="0.25">
      <c r="A13" s="305" t="s">
        <v>7</v>
      </c>
      <c r="B13" s="305"/>
      <c r="C13" s="119"/>
      <c r="D13" s="119"/>
      <c r="E13" s="119"/>
      <c r="F13" s="119"/>
      <c r="G13" s="119"/>
      <c r="H13" s="119"/>
    </row>
    <row r="14" spans="1:8" ht="18.75" x14ac:dyDescent="0.25">
      <c r="A14" s="9"/>
      <c r="B14" s="9"/>
      <c r="C14" s="9"/>
      <c r="D14" s="9"/>
      <c r="E14" s="9"/>
      <c r="F14" s="9"/>
      <c r="G14" s="9"/>
      <c r="H14" s="9"/>
    </row>
    <row r="15" spans="1:8" ht="48" customHeight="1" x14ac:dyDescent="0.25">
      <c r="A15" s="361" t="str">
        <f>'1. паспорт местоположение'!A15:C15</f>
        <v>Реконструкция ПС 220 кВ Чулымская замена масляных выключателей (3 шт.) на элегазовые выключатели с реконструкцией УРЗА (5 шт.), заменой разъединителей (5 шт.) и выполнением сопутствующего объема работ</v>
      </c>
      <c r="B15" s="361"/>
      <c r="C15" s="118"/>
      <c r="D15" s="118"/>
      <c r="E15" s="118"/>
      <c r="F15" s="118"/>
      <c r="G15" s="118"/>
      <c r="H15" s="118"/>
    </row>
    <row r="16" spans="1:8" x14ac:dyDescent="0.25">
      <c r="A16" s="305" t="s">
        <v>5</v>
      </c>
      <c r="B16" s="305"/>
      <c r="C16" s="119"/>
      <c r="D16" s="119"/>
      <c r="E16" s="119"/>
      <c r="F16" s="119"/>
      <c r="G16" s="119"/>
      <c r="H16" s="119"/>
    </row>
    <row r="17" spans="1:2" x14ac:dyDescent="0.25">
      <c r="B17" s="110"/>
    </row>
    <row r="18" spans="1:2" ht="33.75" customHeight="1" x14ac:dyDescent="0.25">
      <c r="A18" s="495" t="s">
        <v>404</v>
      </c>
      <c r="B18" s="496"/>
    </row>
    <row r="19" spans="1:2" x14ac:dyDescent="0.25">
      <c r="B19" s="37"/>
    </row>
    <row r="20" spans="1:2" x14ac:dyDescent="0.25">
      <c r="B20" s="111"/>
    </row>
    <row r="21" spans="1:2" x14ac:dyDescent="0.25">
      <c r="A21" s="157" t="s">
        <v>305</v>
      </c>
      <c r="B21" s="157" t="s">
        <v>573</v>
      </c>
    </row>
    <row r="22" spans="1:2" x14ac:dyDescent="0.25">
      <c r="A22" s="157" t="s">
        <v>306</v>
      </c>
      <c r="B22" s="157" t="s">
        <v>578</v>
      </c>
    </row>
    <row r="23" spans="1:2" x14ac:dyDescent="0.25">
      <c r="A23" s="157" t="s">
        <v>288</v>
      </c>
      <c r="B23" s="157" t="s">
        <v>564</v>
      </c>
    </row>
    <row r="24" spans="1:2" x14ac:dyDescent="0.25">
      <c r="A24" s="157" t="s">
        <v>307</v>
      </c>
      <c r="B24" s="157" t="s">
        <v>425</v>
      </c>
    </row>
    <row r="25" spans="1:2" x14ac:dyDescent="0.25">
      <c r="A25" s="158" t="s">
        <v>308</v>
      </c>
      <c r="B25" s="175">
        <v>46386</v>
      </c>
    </row>
    <row r="26" spans="1:2" x14ac:dyDescent="0.25">
      <c r="A26" s="158" t="s">
        <v>309</v>
      </c>
      <c r="B26" s="160" t="s">
        <v>577</v>
      </c>
    </row>
    <row r="27" spans="1:2" x14ac:dyDescent="0.25">
      <c r="A27" s="160" t="str">
        <f>CONCATENATE("Стоимость проекта в прогнозных ценах, млн. руб. с НДС")</f>
        <v>Стоимость проекта в прогнозных ценах, млн. руб. с НДС</v>
      </c>
      <c r="B27" s="171">
        <v>179.57790683202012</v>
      </c>
    </row>
    <row r="28" spans="1:2" ht="93.75" customHeight="1" x14ac:dyDescent="0.25">
      <c r="A28" s="159" t="s">
        <v>310</v>
      </c>
      <c r="B28" s="162" t="s">
        <v>565</v>
      </c>
    </row>
    <row r="29" spans="1:2" ht="28.5" x14ac:dyDescent="0.25">
      <c r="A29" s="160" t="s">
        <v>311</v>
      </c>
      <c r="B29" s="171">
        <f>'7. Паспорт отчет о закупке'!$AB$26*1.2/1000</f>
        <v>142.18468862399999</v>
      </c>
    </row>
    <row r="30" spans="1:2" ht="28.5" x14ac:dyDescent="0.25">
      <c r="A30" s="160" t="s">
        <v>312</v>
      </c>
      <c r="B30" s="171">
        <f>'7. Паспорт отчет о закупке'!$AD$26/1000</f>
        <v>142.18468862399999</v>
      </c>
    </row>
    <row r="31" spans="1:2" x14ac:dyDescent="0.25">
      <c r="A31" s="159" t="s">
        <v>313</v>
      </c>
      <c r="B31" s="161"/>
    </row>
    <row r="32" spans="1:2" ht="28.5" x14ac:dyDescent="0.25">
      <c r="A32" s="160" t="s">
        <v>314</v>
      </c>
      <c r="B32" s="171">
        <f>SUM(SUMIF(B33,"&gt;0",B33),SUMIF(B37,"&gt;0",B37),SUMIF(B41,"&gt;0",B41),SUMIF(B45,"&gt;0",B45),SUMIF(B49,"&gt;0",B49),SUMIF(B53,"&gt;0",B53))</f>
        <v>68.28112862399999</v>
      </c>
    </row>
    <row r="33" spans="1:2" ht="30" x14ac:dyDescent="0.25">
      <c r="A33" s="168" t="s">
        <v>433</v>
      </c>
      <c r="B33" s="161">
        <f>IFERROR(IF(VLOOKUP(1,'7. Паспорт отчет о закупке'!$A$27:$CD$86,52,0)="ИП",VLOOKUP(1,'7. Паспорт отчет о закупке'!$A$27:$CD$86,30,0)/1000,"нд"),"нд")</f>
        <v>55.801655999999994</v>
      </c>
    </row>
    <row r="34" spans="1:2" x14ac:dyDescent="0.25">
      <c r="A34" s="168" t="s">
        <v>315</v>
      </c>
      <c r="B34" s="161">
        <f>IF(B33="нд","нд",$B33/$B$27*100)</f>
        <v>31.07378685073866</v>
      </c>
    </row>
    <row r="35" spans="1:2" x14ac:dyDescent="0.25">
      <c r="A35" s="168" t="s">
        <v>316</v>
      </c>
      <c r="B35" s="161">
        <f>IF(VLOOKUP(1,'7. Паспорт отчет о закупке'!$A$27:$CD$86,52,0)="ИП",VLOOKUP(1,'7. Паспорт отчет о закупке'!$A$27:$CD$86,51,0)/1000,"нд")</f>
        <v>43.665234320000003</v>
      </c>
    </row>
    <row r="36" spans="1:2" x14ac:dyDescent="0.25">
      <c r="A36" s="168" t="s">
        <v>437</v>
      </c>
      <c r="B36" s="161">
        <f>IF(VLOOKUP(1,'7. Паспорт отчет о закупке'!$A$27:$CD$86,52,0)="ИП",VLOOKUP(1,'7. Паспорт отчет о закупке'!$A$27:$CD$86,50,0)/1000,"нд")</f>
        <v>36.387695260000001</v>
      </c>
    </row>
    <row r="37" spans="1:2" ht="30" x14ac:dyDescent="0.25">
      <c r="A37" s="168" t="s">
        <v>433</v>
      </c>
      <c r="B37" s="161">
        <f>IF(VLOOKUP(2,'7. Паспорт отчет о закупке'!$A$27:$CD$86,52,0)="ИП",VLOOKUP(2,'7. Паспорт отчет о закупке'!$A$27:$CD$86,30,0)/1000,"нд")</f>
        <v>5.8914726240000004</v>
      </c>
    </row>
    <row r="38" spans="1:2" x14ac:dyDescent="0.25">
      <c r="A38" s="168" t="s">
        <v>315</v>
      </c>
      <c r="B38" s="161">
        <f>IF(B37="нд","нд",$B37/$B$27*100)</f>
        <v>3.2807335423009314</v>
      </c>
    </row>
    <row r="39" spans="1:2" x14ac:dyDescent="0.25">
      <c r="A39" s="168" t="s">
        <v>316</v>
      </c>
      <c r="B39" s="161">
        <f>IF(VLOOKUP(2,'7. Паспорт отчет о закупке'!$A$27:$CD$86,52,0)="ИП",VLOOKUP(2,'7. Паспорт отчет о закупке'!$A$27:$CD$86,51,0)/1000,"нд")</f>
        <v>5.7823065400000004</v>
      </c>
    </row>
    <row r="40" spans="1:2" x14ac:dyDescent="0.25">
      <c r="A40" s="168" t="s">
        <v>437</v>
      </c>
      <c r="B40" s="161">
        <f>IF(VLOOKUP(2,'7. Паспорт отчет о закупке'!$A$27:$CD$86,52,0)="ИП",VLOOKUP(2,'7. Паспорт отчет о закупке'!$A$27:$CD$86,50,0)/1000,"нд")</f>
        <v>4.8185887799999998</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f>IF(VLOOKUP(4,'7. Паспорт отчет о закупке'!$A$27:$CD$86,52,0)="ИП",VLOOKUP(4,'7. Паспорт отчет о закупке'!$A$27:$CD$86,30,0)/1000,"нд")</f>
        <v>2.8679999999999999</v>
      </c>
    </row>
    <row r="46" spans="1:2" x14ac:dyDescent="0.25">
      <c r="A46" s="168" t="s">
        <v>315</v>
      </c>
      <c r="B46" s="161">
        <f>IF(B45="нд","нд",$B45/$B$27*100)</f>
        <v>1.5970784216138405</v>
      </c>
    </row>
    <row r="47" spans="1:2" x14ac:dyDescent="0.25">
      <c r="A47" s="168" t="s">
        <v>316</v>
      </c>
      <c r="B47" s="161">
        <f>IF(VLOOKUP(4,'7. Паспорт отчет о закупке'!$A$27:$CD$86,52,0)="ИП",VLOOKUP(4,'7. Паспорт отчет о закупке'!$A$27:$CD$86,51,0)/1000,"нд")</f>
        <v>1.03599</v>
      </c>
    </row>
    <row r="48" spans="1:2" x14ac:dyDescent="0.25">
      <c r="A48" s="168" t="s">
        <v>437</v>
      </c>
      <c r="B48" s="161">
        <f>IF(VLOOKUP(4,'7. Паспорт отчет о закупке'!$A$27:$CD$86,52,0)="ИП",VLOOKUP(4,'7. Паспорт отчет о закупке'!$A$27:$CD$86,50,0)/1000,"нд")</f>
        <v>0.86332500000000001</v>
      </c>
    </row>
    <row r="49" spans="1:2" ht="30" x14ac:dyDescent="0.25">
      <c r="A49" s="168" t="s">
        <v>433</v>
      </c>
      <c r="B49" s="161">
        <f>IF(VLOOKUP(5,'7. Паспорт отчет о закупке'!$A$27:$CD$86,52,0)="ИП",VLOOKUP(5,'7. Паспорт отчет о закупке'!$A$27:$CD$86,30,0)/1000,"нд")</f>
        <v>3.72</v>
      </c>
    </row>
    <row r="50" spans="1:2" x14ac:dyDescent="0.25">
      <c r="A50" s="168" t="s">
        <v>315</v>
      </c>
      <c r="B50" s="161">
        <f>IF(B49="нд","нд",$B49/$B$27*100)</f>
        <v>2.071524312553517</v>
      </c>
    </row>
    <row r="51" spans="1:2" x14ac:dyDescent="0.25">
      <c r="A51" s="168" t="s">
        <v>316</v>
      </c>
      <c r="B51" s="161">
        <f>IF(VLOOKUP(5,'7. Паспорт отчет о закупке'!$A$27:$CD$86,52,0)="ИП",VLOOKUP(5,'7. Паспорт отчет о закупке'!$A$27:$CD$86,51,0)/1000,"нд")</f>
        <v>3.72</v>
      </c>
    </row>
    <row r="52" spans="1:2" x14ac:dyDescent="0.25">
      <c r="A52" s="168" t="s">
        <v>437</v>
      </c>
      <c r="B52" s="161">
        <f>IF(VLOOKUP(5,'7. Паспорт отчет о закупке'!$A$27:$CD$86,52,0)="ИП",VLOOKUP(5,'7. Паспорт отчет о закупке'!$A$27:$CD$86,50,0)/1000,"нд")</f>
        <v>3.1</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20.28</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f>IF(VLOOKUP(3,'7. Паспорт отчет о закупке'!$A$27:$CD$86,52,0)="ПД",VLOOKUP(3,'7. Паспорт отчет о закупке'!$A$27:$CD$86,30,0)/1000,"нд")</f>
        <v>20.28</v>
      </c>
    </row>
    <row r="67" spans="1:2" x14ac:dyDescent="0.25">
      <c r="A67" s="168" t="s">
        <v>315</v>
      </c>
      <c r="B67" s="161">
        <f>IF(B66="нд","нд",$B66/$B$27*100)</f>
        <v>11.293148671662722</v>
      </c>
    </row>
    <row r="68" spans="1:2" x14ac:dyDescent="0.25">
      <c r="A68" s="168" t="s">
        <v>316</v>
      </c>
      <c r="B68" s="161">
        <f>IF(VLOOKUP(3,'7. Паспорт отчет о закупке'!$A$27:$CD$86,52,0)="ПД",VLOOKUP(3,'7. Паспорт отчет о закупке'!$A$27:$CD$86,51,0)/1000,"нд")</f>
        <v>20.28</v>
      </c>
    </row>
    <row r="69" spans="1:2" x14ac:dyDescent="0.25">
      <c r="A69" s="168" t="s">
        <v>437</v>
      </c>
      <c r="B69" s="161">
        <f>IF(VLOOKUP(3,'7. Паспорт отчет о закупке'!$A$27:$CD$86,52,0)="ПД",VLOOKUP(3,'7. Паспорт отчет о закупке'!$A$27:$CD$86,50,0)/1000,"нд")</f>
        <v>16.899999999999999</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34.354520393039593</v>
      </c>
      <c r="C85" s="194"/>
      <c r="D85" s="195"/>
      <c r="E85" s="194"/>
      <c r="F85" s="194"/>
      <c r="G85" s="194"/>
    </row>
    <row r="86" spans="1:7" x14ac:dyDescent="0.25">
      <c r="A86" s="163" t="s">
        <v>321</v>
      </c>
      <c r="B86" s="166">
        <f>SUMIF('7. Паспорт отчет о закупке'!$BA$27:$BA$86,"ТМЦ",'7. Паспорт отчет о закупке'!$AD$27:$AD$86)/1000/$B$27*100</f>
        <v>41.154037990391828</v>
      </c>
      <c r="C86" s="194"/>
      <c r="D86" s="195"/>
      <c r="E86" s="194"/>
      <c r="F86" s="194"/>
      <c r="G86" s="194"/>
    </row>
    <row r="87" spans="1:7" x14ac:dyDescent="0.25">
      <c r="A87" s="163" t="s">
        <v>322</v>
      </c>
      <c r="B87" s="166">
        <f>SUMIF('7. Паспорт отчет о закупке'!$BA$27:$BA$86,"ПИР",'7. Паспорт отчет о закупке'!$AD$27:$AD$86)/1000/$B$27*100</f>
        <v>3.6686027341673575</v>
      </c>
      <c r="C87" s="194"/>
      <c r="D87" s="195"/>
      <c r="E87" s="194"/>
      <c r="F87" s="194"/>
      <c r="G87" s="194"/>
    </row>
    <row r="88" spans="1:7" ht="30" x14ac:dyDescent="0.25">
      <c r="A88" s="158" t="s">
        <v>439</v>
      </c>
      <c r="B88" s="171">
        <v>17.956079658597758</v>
      </c>
      <c r="C88" s="194"/>
      <c r="D88" s="194"/>
      <c r="E88" s="194"/>
      <c r="F88" s="194"/>
      <c r="G88" s="194"/>
    </row>
    <row r="89" spans="1:7" x14ac:dyDescent="0.25">
      <c r="A89" s="158" t="s">
        <v>323</v>
      </c>
      <c r="B89" s="171">
        <f>'6.2. Паспорт фин осв ввод'!D24-'6.2. Паспорт фин осв ввод'!E24</f>
        <v>95.837025493773794</v>
      </c>
    </row>
    <row r="90" spans="1:7" x14ac:dyDescent="0.25">
      <c r="A90" s="158" t="s">
        <v>436</v>
      </c>
      <c r="B90" s="171">
        <f>IFERROR(SUM(B91*1.2/$B$27*100),0)</f>
        <v>53.480350632350458</v>
      </c>
    </row>
    <row r="91" spans="1:7" x14ac:dyDescent="0.25">
      <c r="A91" s="158" t="s">
        <v>441</v>
      </c>
      <c r="B91" s="171">
        <f>'6.2. Паспорт фин осв ввод'!D34-'6.2. Паспорт фин осв ввод'!E34</f>
        <v>80.032411859999996</v>
      </c>
    </row>
    <row r="92" spans="1:7" s="174" customFormat="1" ht="168" customHeight="1" x14ac:dyDescent="0.25">
      <c r="A92" s="172" t="s">
        <v>324</v>
      </c>
      <c r="B92" s="49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АО "РЭМиС", СМР, Выполнение строительно-монтажных, пусконаладочных работ по реконструкции ПС 220 кВ АО "Электромагистраль" с поставкой коммутационного оборудования, договор № ИП-20-00157 от 16.06.2020
АО "РЭМиС", СМР, Выполнение строительно-монтажных работ и пуско-наладочных работ с давальческим оборудованием по проекту "Реконструкция ПС 220 кВ Чулымская в части замены ячеек выключателей 220 кВ (3 шт.) с выполнением сопутствующего объема работ ", договор № ИП-22-00184 от 25.07.2022
Общество с ограниченной ответственностью "Инженерный центр Сибири", ТМЦ, Поставка выключателя бакового элегазового 220кВ, договор № ПД-22-00118 от 17.05.2022
ООО ЭНЕРГОгрупп, ПИР, Выполнение проектно-изыскательских работ по реконструкции ПС 220 кВ Чулымская в части замены ячеек выключателей 220 кВ (3 шт.) с выполнением сопутствующего объема работ: в объеме проектирования элегазового выключателя В-220-2АТ с выполнением сопутствующих работ на существующих устройствах РЗА, ССПИ; реконструкции и ввода в работу микропроцессорных панелей защит присоединений и автоматики управления выключателем, замена существующих разъединителей с комплектом заземляющих ножей в ячейке заменяемого выключателя 220 кВ (В-220-1АТ, В-220-2АТ), и их приводов на разъединители с электродвигательными приводами на главных и заземляющих ножах с выполнением сопутствующих объемов работ, договор № ИП-20-00261 от 27.10.2020
ООО "ПЦ Сибири", ПИР, Выполнение проектно-изыскательских работ по реконструкции ПС 220 кВ Чулымская в части замены ячеек выключателей 220 кВ (3 шт.) с выполнением сопутствующего объема работ, договор № ИП-20-00068 от 20.03.2020
ООО "ИЦС", ТМЦ, Поставка разъединителей ПС 220 кВ Чулымская, договор № ПД-23-00194 от 13.06.2023
ООО "ИЦС", ТМЦ, Поставка разъединителей на ПС 220 кВ Чулымскую, договор № ПД-23-00289 от 19.09.2023
</v>
      </c>
    </row>
    <row r="93" spans="1:7" s="174" customFormat="1" ht="168" customHeight="1" x14ac:dyDescent="0.25">
      <c r="A93" s="173" t="s">
        <v>325</v>
      </c>
      <c r="B93" s="497"/>
    </row>
    <row r="94" spans="1:7" s="174" customFormat="1" ht="168" customHeight="1" x14ac:dyDescent="0.25">
      <c r="A94" s="173" t="s">
        <v>326</v>
      </c>
      <c r="B94" s="497"/>
    </row>
    <row r="95" spans="1:7" s="174" customFormat="1" ht="168" customHeight="1" x14ac:dyDescent="0.25">
      <c r="A95" s="173" t="s">
        <v>327</v>
      </c>
      <c r="B95" s="497"/>
    </row>
    <row r="96" spans="1:7" s="174" customFormat="1" ht="168" customHeight="1" x14ac:dyDescent="0.25">
      <c r="A96" s="173" t="s">
        <v>328</v>
      </c>
      <c r="B96" s="497"/>
    </row>
    <row r="97" spans="1:3" s="174" customFormat="1" ht="168" customHeight="1" x14ac:dyDescent="0.25">
      <c r="A97" s="173" t="s">
        <v>329</v>
      </c>
      <c r="B97" s="497"/>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Оборудование приобретено в составе договоров/а на комплекс работ (ПИР, СМР, ПНР)</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в период исполнения договоров/а на комплекс работ (ПИР, СМР, ПНР)</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4" t="s">
        <v>508</v>
      </c>
    </row>
    <row r="110" spans="1:3" x14ac:dyDescent="0.25">
      <c r="A110" s="163" t="s">
        <v>341</v>
      </c>
      <c r="B110" s="494"/>
    </row>
    <row r="111" spans="1:3" x14ac:dyDescent="0.25">
      <c r="A111" s="163" t="s">
        <v>342</v>
      </c>
      <c r="B111" s="494"/>
    </row>
    <row r="112" spans="1:3" x14ac:dyDescent="0.25">
      <c r="A112" s="163" t="s">
        <v>343</v>
      </c>
      <c r="B112" s="494"/>
    </row>
    <row r="113" spans="1:2" x14ac:dyDescent="0.25">
      <c r="A113" s="163" t="s">
        <v>344</v>
      </c>
      <c r="B113" s="494"/>
    </row>
    <row r="114" spans="1:2" x14ac:dyDescent="0.25">
      <c r="A114" s="165" t="s">
        <v>345</v>
      </c>
      <c r="B114" s="494"/>
    </row>
    <row r="117" spans="1:2" x14ac:dyDescent="0.25">
      <c r="A117" s="112"/>
      <c r="B117" s="113"/>
    </row>
    <row r="118" spans="1:2" x14ac:dyDescent="0.25">
      <c r="B118" s="114"/>
    </row>
    <row r="119" spans="1:2" x14ac:dyDescent="0.25">
      <c r="B119" s="115"/>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M_00.0006.000006</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Реконструкция ПС 220 кВ Чулымская замена масляных выключателей (3 шт.) на элегазовые выключатели с реконструкцией УРЗА (5 шт.), заменой разъединителей (5 шт.) и выполнением сопутствующего объема работ</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379</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304</v>
      </c>
      <c r="D19" s="311" t="s">
        <v>303</v>
      </c>
      <c r="E19" s="311" t="s">
        <v>97</v>
      </c>
      <c r="F19" s="311" t="s">
        <v>96</v>
      </c>
      <c r="G19" s="311" t="s">
        <v>299</v>
      </c>
      <c r="H19" s="311" t="s">
        <v>95</v>
      </c>
      <c r="I19" s="311" t="s">
        <v>94</v>
      </c>
      <c r="J19" s="311" t="s">
        <v>93</v>
      </c>
      <c r="K19" s="311" t="s">
        <v>92</v>
      </c>
      <c r="L19" s="311" t="s">
        <v>91</v>
      </c>
      <c r="M19" s="311" t="s">
        <v>90</v>
      </c>
      <c r="N19" s="311" t="s">
        <v>89</v>
      </c>
      <c r="O19" s="311" t="s">
        <v>88</v>
      </c>
      <c r="P19" s="311" t="s">
        <v>87</v>
      </c>
      <c r="Q19" s="311" t="s">
        <v>302</v>
      </c>
      <c r="R19" s="311"/>
      <c r="S19" s="314" t="s">
        <v>372</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16" t="s">
        <v>63</v>
      </c>
      <c r="B22" s="317" t="s">
        <v>425</v>
      </c>
      <c r="C22" s="315" t="s">
        <v>425</v>
      </c>
      <c r="D22" s="315" t="s">
        <v>425</v>
      </c>
      <c r="E22" s="315" t="s">
        <v>425</v>
      </c>
      <c r="F22" s="315"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16"/>
      <c r="B23" s="318"/>
      <c r="C23" s="315"/>
      <c r="D23" s="315"/>
      <c r="E23" s="315"/>
      <c r="F23" s="315"/>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16"/>
      <c r="B24" s="319"/>
      <c r="C24" s="315"/>
      <c r="D24" s="315"/>
      <c r="E24" s="315"/>
      <c r="F24" s="315"/>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16" t="s">
        <v>61</v>
      </c>
      <c r="B25" s="317" t="s">
        <v>425</v>
      </c>
      <c r="C25" s="315" t="s">
        <v>425</v>
      </c>
      <c r="D25" s="315" t="s">
        <v>425</v>
      </c>
      <c r="E25" s="315" t="s">
        <v>425</v>
      </c>
      <c r="F25" s="315"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16"/>
      <c r="B26" s="318"/>
      <c r="C26" s="315"/>
      <c r="D26" s="315"/>
      <c r="E26" s="315"/>
      <c r="F26" s="315"/>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16"/>
      <c r="B27" s="319"/>
      <c r="C27" s="315"/>
      <c r="D27" s="315"/>
      <c r="E27" s="315"/>
      <c r="F27" s="315"/>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16">
        <v>3</v>
      </c>
      <c r="B28" s="317" t="s">
        <v>425</v>
      </c>
      <c r="C28" s="315" t="s">
        <v>425</v>
      </c>
      <c r="D28" s="315" t="s">
        <v>425</v>
      </c>
      <c r="E28" s="315" t="s">
        <v>425</v>
      </c>
      <c r="F28" s="315"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16"/>
      <c r="B29" s="318"/>
      <c r="C29" s="315"/>
      <c r="D29" s="315"/>
      <c r="E29" s="315"/>
      <c r="F29" s="315"/>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16"/>
      <c r="B30" s="319"/>
      <c r="C30" s="315"/>
      <c r="D30" s="315"/>
      <c r="E30" s="315"/>
      <c r="F30" s="315"/>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16">
        <v>4</v>
      </c>
      <c r="B31" s="317" t="s">
        <v>425</v>
      </c>
      <c r="C31" s="315" t="s">
        <v>425</v>
      </c>
      <c r="D31" s="315" t="s">
        <v>425</v>
      </c>
      <c r="E31" s="315" t="s">
        <v>425</v>
      </c>
      <c r="F31" s="315"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16"/>
      <c r="B32" s="318"/>
      <c r="C32" s="315"/>
      <c r="D32" s="315"/>
      <c r="E32" s="315"/>
      <c r="F32" s="315"/>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16"/>
      <c r="B33" s="319"/>
      <c r="C33" s="315"/>
      <c r="D33" s="315"/>
      <c r="E33" s="315"/>
      <c r="F33" s="315"/>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16">
        <v>5</v>
      </c>
      <c r="B34" s="317" t="s">
        <v>425</v>
      </c>
      <c r="C34" s="315" t="s">
        <v>425</v>
      </c>
      <c r="D34" s="315" t="s">
        <v>425</v>
      </c>
      <c r="E34" s="315" t="s">
        <v>425</v>
      </c>
      <c r="F34" s="315"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16"/>
      <c r="B35" s="318"/>
      <c r="C35" s="315"/>
      <c r="D35" s="315"/>
      <c r="E35" s="315"/>
      <c r="F35" s="315"/>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16"/>
      <c r="B36" s="319"/>
      <c r="C36" s="315"/>
      <c r="D36" s="315"/>
      <c r="E36" s="315"/>
      <c r="F36" s="315"/>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2024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M_00.0006.000006</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Реконструкция ПС 220 кВ Чулымская замена масляных выключателей (3 шт.) на элегазовые выключатели с реконструкцией УРЗА (5 шт.), заменой разъединителей (5 шт.) и выполнением сопутствующего объема работ</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384</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191</v>
      </c>
      <c r="C21" s="329"/>
      <c r="D21" s="332" t="s">
        <v>120</v>
      </c>
      <c r="E21" s="328" t="s">
        <v>413</v>
      </c>
      <c r="F21" s="329"/>
      <c r="G21" s="328" t="s">
        <v>211</v>
      </c>
      <c r="H21" s="329"/>
      <c r="I21" s="328" t="s">
        <v>119</v>
      </c>
      <c r="J21" s="329"/>
      <c r="K21" s="332" t="s">
        <v>118</v>
      </c>
      <c r="L21" s="328" t="s">
        <v>117</v>
      </c>
      <c r="M21" s="329"/>
      <c r="N21" s="328" t="s">
        <v>409</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7" t="s">
        <v>113</v>
      </c>
      <c r="R22" s="67" t="s">
        <v>383</v>
      </c>
      <c r="S22" s="67" t="s">
        <v>112</v>
      </c>
      <c r="T22" s="67" t="s">
        <v>111</v>
      </c>
    </row>
    <row r="23" spans="1:20" ht="51.75" customHeight="1" x14ac:dyDescent="0.25">
      <c r="A23" s="327"/>
      <c r="B23" s="127" t="s">
        <v>109</v>
      </c>
      <c r="C23" s="127" t="s">
        <v>110</v>
      </c>
      <c r="D23" s="333"/>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573</v>
      </c>
      <c r="C25" s="151" t="s">
        <v>573</v>
      </c>
      <c r="D25" s="151" t="s">
        <v>382</v>
      </c>
      <c r="E25" s="151" t="s">
        <v>579</v>
      </c>
      <c r="F25" s="151" t="s">
        <v>580</v>
      </c>
      <c r="G25" s="151" t="s">
        <v>581</v>
      </c>
      <c r="H25" s="151" t="s">
        <v>581</v>
      </c>
      <c r="I25" s="151">
        <v>1983</v>
      </c>
      <c r="J25" s="151">
        <v>2023</v>
      </c>
      <c r="K25" s="151">
        <v>1983</v>
      </c>
      <c r="L25" s="151">
        <v>220</v>
      </c>
      <c r="M25" s="151">
        <v>220</v>
      </c>
      <c r="N25" s="151" t="s">
        <v>425</v>
      </c>
      <c r="O25" s="151" t="s">
        <v>425</v>
      </c>
      <c r="P25" s="244">
        <v>2012</v>
      </c>
      <c r="Q25" s="151" t="s">
        <v>582</v>
      </c>
      <c r="R25" s="151" t="s">
        <v>583</v>
      </c>
      <c r="S25" s="151" t="s">
        <v>425</v>
      </c>
      <c r="T25" s="151" t="s">
        <v>425</v>
      </c>
    </row>
    <row r="26" spans="1:20" s="152" customFormat="1" ht="112.5" customHeight="1" x14ac:dyDescent="0.25">
      <c r="A26" s="151">
        <v>2</v>
      </c>
      <c r="B26" s="151" t="s">
        <v>573</v>
      </c>
      <c r="C26" s="151" t="s">
        <v>573</v>
      </c>
      <c r="D26" s="151" t="s">
        <v>382</v>
      </c>
      <c r="E26" s="151" t="s">
        <v>584</v>
      </c>
      <c r="F26" s="151" t="s">
        <v>580</v>
      </c>
      <c r="G26" s="151" t="s">
        <v>585</v>
      </c>
      <c r="H26" s="151" t="s">
        <v>585</v>
      </c>
      <c r="I26" s="151" t="s">
        <v>586</v>
      </c>
      <c r="J26" s="151">
        <v>2020</v>
      </c>
      <c r="K26" s="151" t="s">
        <v>587</v>
      </c>
      <c r="L26" s="151">
        <v>220</v>
      </c>
      <c r="M26" s="151">
        <v>220</v>
      </c>
      <c r="N26" s="151" t="s">
        <v>425</v>
      </c>
      <c r="O26" s="151" t="s">
        <v>425</v>
      </c>
      <c r="P26" s="151">
        <v>2019</v>
      </c>
      <c r="Q26" s="151" t="s">
        <v>582</v>
      </c>
      <c r="R26" s="151" t="s">
        <v>583</v>
      </c>
      <c r="S26" s="151" t="s">
        <v>425</v>
      </c>
      <c r="T26" s="151" t="s">
        <v>425</v>
      </c>
    </row>
    <row r="27" spans="1:20" s="152" customFormat="1" ht="112.5" customHeight="1" x14ac:dyDescent="0.25">
      <c r="A27" s="151">
        <v>3</v>
      </c>
      <c r="B27" s="151" t="s">
        <v>573</v>
      </c>
      <c r="C27" s="151" t="s">
        <v>573</v>
      </c>
      <c r="D27" s="151" t="s">
        <v>382</v>
      </c>
      <c r="E27" s="151" t="s">
        <v>584</v>
      </c>
      <c r="F27" s="151" t="s">
        <v>580</v>
      </c>
      <c r="G27" s="151" t="s">
        <v>588</v>
      </c>
      <c r="H27" s="151" t="s">
        <v>588</v>
      </c>
      <c r="I27" s="151" t="s">
        <v>586</v>
      </c>
      <c r="J27" s="151">
        <v>2020</v>
      </c>
      <c r="K27" s="151" t="s">
        <v>589</v>
      </c>
      <c r="L27" s="151">
        <v>220</v>
      </c>
      <c r="M27" s="151">
        <v>220</v>
      </c>
      <c r="N27" s="151" t="s">
        <v>425</v>
      </c>
      <c r="O27" s="151" t="s">
        <v>425</v>
      </c>
      <c r="P27" s="151">
        <v>2015</v>
      </c>
      <c r="Q27" s="151" t="s">
        <v>582</v>
      </c>
      <c r="R27" s="151" t="s">
        <v>583</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34" t="s">
        <v>419</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422</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
        <v>447</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Реконструкция ПС 220 кВ Чулымская замена масляных выключателей (3 шт.) на элегазовые выключатели с реконструкцией УРЗА (5 шт.), заменой разъединителей (5 шт.) и выполнением сопутствующего объема работ</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386</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393</v>
      </c>
      <c r="C21" s="340"/>
      <c r="D21" s="339" t="s">
        <v>395</v>
      </c>
      <c r="E21" s="340"/>
      <c r="F21" s="320" t="s">
        <v>92</v>
      </c>
      <c r="G21" s="322"/>
      <c r="H21" s="322"/>
      <c r="I21" s="321"/>
      <c r="J21" s="337" t="s">
        <v>396</v>
      </c>
      <c r="K21" s="339" t="s">
        <v>397</v>
      </c>
      <c r="L21" s="340"/>
      <c r="M21" s="339" t="s">
        <v>398</v>
      </c>
      <c r="N21" s="340"/>
      <c r="O21" s="339" t="s">
        <v>385</v>
      </c>
      <c r="P21" s="340"/>
      <c r="Q21" s="339" t="s">
        <v>125</v>
      </c>
      <c r="R21" s="340"/>
      <c r="S21" s="337" t="s">
        <v>124</v>
      </c>
      <c r="T21" s="337" t="s">
        <v>399</v>
      </c>
      <c r="U21" s="337" t="s">
        <v>394</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2024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M_00.0006.000006</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ПС 220 кВ Чулымская замена масляных выключателей (3 шт.) на элегазовые выключатели с реконструкцией УРЗА (5 шт.), заменой разъединителей (5 шт.) и выполнением сопутствующего объема работ</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378</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571</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572</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573</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574</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575</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576</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43831</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2026</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577</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2"/>
      <c r="AB6" s="122"/>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2"/>
      <c r="AB7" s="122"/>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3"/>
      <c r="AB8" s="123"/>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4"/>
      <c r="AB9" s="124"/>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2"/>
      <c r="AB10" s="122"/>
    </row>
    <row r="11" spans="1:28" x14ac:dyDescent="0.25">
      <c r="A11" s="304" t="str">
        <f>'1. паспорт местоположение'!A12:C12</f>
        <v>M_00.0006.000006</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3"/>
      <c r="AB11" s="123"/>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4"/>
      <c r="AB12" s="124"/>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Реконструкция ПС 220 кВ Чулымская замена масляных выключателей (3 шт.) на элегазовые выключатели с реконструкцией УРЗА (5 шт.), заменой разъединителей (5 шт.) и выполнением сопутствующего объема работ</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3"/>
      <c r="AB14" s="123"/>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4"/>
      <c r="AB15" s="124"/>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2"/>
      <c r="AB16" s="132"/>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2"/>
      <c r="AB17" s="132"/>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2"/>
      <c r="AB18" s="132"/>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2"/>
      <c r="AB19" s="132"/>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3"/>
      <c r="AB20" s="133"/>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3"/>
      <c r="AB21" s="133"/>
    </row>
    <row r="22" spans="1:28" x14ac:dyDescent="0.25">
      <c r="A22" s="347" t="s">
        <v>410</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4"/>
      <c r="AB22" s="134"/>
    </row>
    <row r="23" spans="1:28" ht="32.25" customHeight="1" x14ac:dyDescent="0.25">
      <c r="A23" s="349" t="s">
        <v>296</v>
      </c>
      <c r="B23" s="350"/>
      <c r="C23" s="350"/>
      <c r="D23" s="350"/>
      <c r="E23" s="350"/>
      <c r="F23" s="350"/>
      <c r="G23" s="350"/>
      <c r="H23" s="350"/>
      <c r="I23" s="350"/>
      <c r="J23" s="350"/>
      <c r="K23" s="350"/>
      <c r="L23" s="351"/>
      <c r="M23" s="348" t="s">
        <v>297</v>
      </c>
      <c r="N23" s="348"/>
      <c r="O23" s="348"/>
      <c r="P23" s="348"/>
      <c r="Q23" s="348"/>
      <c r="R23" s="348"/>
      <c r="S23" s="348"/>
      <c r="T23" s="348"/>
      <c r="U23" s="348"/>
      <c r="V23" s="348"/>
      <c r="W23" s="348"/>
      <c r="X23" s="348"/>
      <c r="Y23" s="348"/>
      <c r="Z23" s="348"/>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M_00.0006.000006</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Реконструкция ПС 220 кВ Чулымская замена масляных выключателей (3 шт.) на элегазовые выключатели с реконструкцией УРЗА (5 шт.), заменой разъединителей (5 шт.) и выполнением сопутствующего объема работ</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M_00.0006.000006</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Реконструкция ПС 220 кВ Чулымская замена масляных выключателей (3 шт.) на элегазовые выключатели с реконструкцией УРЗА (5 шт.), заменой разъединителей (5 шт.) и выполнением сопутствующего объема работ</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388</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63" t="s">
        <v>286</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8"/>
      <c r="AN24" s="78"/>
      <c r="AO24" s="105"/>
      <c r="AP24" s="105"/>
      <c r="AQ24" s="105"/>
      <c r="AR24" s="105"/>
      <c r="AS24" s="84"/>
    </row>
    <row r="25" spans="1:45" ht="12.75" customHeight="1" x14ac:dyDescent="0.25">
      <c r="A25" s="364" t="s">
        <v>285</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425</v>
      </c>
      <c r="AL25" s="366"/>
      <c r="AM25" s="79"/>
      <c r="AN25" s="367" t="s">
        <v>284</v>
      </c>
      <c r="AO25" s="367"/>
      <c r="AP25" s="367"/>
      <c r="AQ25" s="362"/>
      <c r="AR25" s="362"/>
      <c r="AS25" s="84"/>
    </row>
    <row r="26" spans="1:45" ht="17.25" customHeight="1" x14ac:dyDescent="0.25">
      <c r="A26" s="376" t="s">
        <v>283</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425</v>
      </c>
      <c r="AL26" s="375"/>
      <c r="AM26" s="79"/>
      <c r="AN26" s="356" t="s">
        <v>282</v>
      </c>
      <c r="AO26" s="357"/>
      <c r="AP26" s="358"/>
      <c r="AQ26" s="359" t="s">
        <v>425</v>
      </c>
      <c r="AR26" s="360"/>
      <c r="AS26" s="84"/>
    </row>
    <row r="27" spans="1:45" ht="17.25" customHeight="1" x14ac:dyDescent="0.25">
      <c r="A27" s="376" t="s">
        <v>281</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425</v>
      </c>
      <c r="AL27" s="375"/>
      <c r="AM27" s="79"/>
      <c r="AN27" s="356" t="s">
        <v>280</v>
      </c>
      <c r="AO27" s="357"/>
      <c r="AP27" s="358"/>
      <c r="AQ27" s="359" t="s">
        <v>425</v>
      </c>
      <c r="AR27" s="360"/>
      <c r="AS27" s="84"/>
    </row>
    <row r="28" spans="1:45" ht="27.75" customHeight="1" thickBot="1" x14ac:dyDescent="0.3">
      <c r="A28" s="378" t="s">
        <v>279</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425</v>
      </c>
      <c r="AL28" s="382"/>
      <c r="AM28" s="79"/>
      <c r="AN28" s="383" t="s">
        <v>278</v>
      </c>
      <c r="AO28" s="384"/>
      <c r="AP28" s="385"/>
      <c r="AQ28" s="359" t="s">
        <v>425</v>
      </c>
      <c r="AR28" s="360"/>
      <c r="AS28" s="84"/>
    </row>
    <row r="29" spans="1:45" ht="17.25" customHeight="1" x14ac:dyDescent="0.25">
      <c r="A29" s="368" t="s">
        <v>277</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425</v>
      </c>
      <c r="AL29" s="372"/>
      <c r="AM29" s="79"/>
      <c r="AN29" s="373"/>
      <c r="AO29" s="374"/>
      <c r="AP29" s="374"/>
      <c r="AQ29" s="359" t="s">
        <v>425</v>
      </c>
      <c r="AR29" s="375"/>
      <c r="AS29" s="84"/>
    </row>
    <row r="30" spans="1:45" ht="17.25" customHeight="1" x14ac:dyDescent="0.25">
      <c r="A30" s="376" t="s">
        <v>276</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425</v>
      </c>
      <c r="AL30" s="375"/>
      <c r="AM30" s="79"/>
      <c r="AS30" s="84"/>
    </row>
    <row r="31" spans="1:45" ht="17.25" customHeight="1" x14ac:dyDescent="0.25">
      <c r="A31" s="376" t="s">
        <v>275</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425</v>
      </c>
      <c r="AL31" s="375"/>
      <c r="AM31" s="79"/>
      <c r="AN31" s="79"/>
      <c r="AO31" s="104"/>
      <c r="AP31" s="104"/>
      <c r="AQ31" s="104"/>
      <c r="AR31" s="104"/>
      <c r="AS31" s="84"/>
    </row>
    <row r="32" spans="1:45" ht="17.25" customHeight="1" x14ac:dyDescent="0.25">
      <c r="A32" s="376" t="s">
        <v>250</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425</v>
      </c>
      <c r="AL32" s="375"/>
      <c r="AM32" s="79"/>
      <c r="AN32" s="79"/>
      <c r="AO32" s="79"/>
      <c r="AP32" s="79"/>
      <c r="AQ32" s="79"/>
      <c r="AR32" s="79"/>
      <c r="AS32" s="84"/>
    </row>
    <row r="33" spans="1:45" ht="17.25" customHeight="1" x14ac:dyDescent="0.25">
      <c r="A33" s="376" t="s">
        <v>274</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425</v>
      </c>
      <c r="AL33" s="375"/>
      <c r="AM33" s="79"/>
      <c r="AN33" s="79"/>
      <c r="AO33" s="79"/>
      <c r="AP33" s="79"/>
      <c r="AQ33" s="79"/>
      <c r="AR33" s="79"/>
      <c r="AS33" s="84"/>
    </row>
    <row r="34" spans="1:45" ht="17.25" customHeight="1" x14ac:dyDescent="0.25">
      <c r="A34" s="376" t="s">
        <v>273</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425</v>
      </c>
      <c r="AL34" s="375"/>
      <c r="AM34" s="79"/>
      <c r="AN34" s="79"/>
      <c r="AO34" s="79"/>
      <c r="AP34" s="79"/>
      <c r="AQ34" s="79"/>
      <c r="AR34" s="79"/>
      <c r="AS34" s="84"/>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9"/>
      <c r="AN35" s="79"/>
      <c r="AO35" s="79"/>
      <c r="AP35" s="79"/>
      <c r="AQ35" s="79"/>
      <c r="AR35" s="79"/>
      <c r="AS35" s="84"/>
    </row>
    <row r="36" spans="1:45" ht="17.25" customHeight="1" thickBot="1" x14ac:dyDescent="0.3">
      <c r="A36" s="387" t="s">
        <v>238</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425</v>
      </c>
      <c r="AL36" s="389"/>
      <c r="AM36" s="79"/>
      <c r="AN36" s="79"/>
      <c r="AO36" s="79"/>
      <c r="AP36" s="79"/>
      <c r="AQ36" s="79"/>
      <c r="AR36" s="79"/>
      <c r="AS36" s="84"/>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9"/>
      <c r="AN37" s="79"/>
      <c r="AO37" s="79"/>
      <c r="AP37" s="79"/>
      <c r="AQ37" s="79"/>
      <c r="AR37" s="79"/>
      <c r="AS37" s="84"/>
    </row>
    <row r="38" spans="1:45" ht="17.25" customHeight="1" x14ac:dyDescent="0.25">
      <c r="A38" s="376" t="s">
        <v>272</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425</v>
      </c>
      <c r="AL38" s="386"/>
      <c r="AM38" s="79"/>
      <c r="AN38" s="79"/>
      <c r="AO38" s="79"/>
      <c r="AP38" s="79"/>
      <c r="AQ38" s="79"/>
      <c r="AR38" s="79"/>
      <c r="AS38" s="84"/>
    </row>
    <row r="39" spans="1:45" ht="17.25" customHeight="1" thickBot="1" x14ac:dyDescent="0.3">
      <c r="A39" s="387" t="s">
        <v>271</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425</v>
      </c>
      <c r="AL39" s="389"/>
      <c r="AM39" s="79"/>
      <c r="AN39" s="79"/>
      <c r="AO39" s="79"/>
      <c r="AP39" s="79"/>
      <c r="AQ39" s="79"/>
      <c r="AR39" s="79"/>
      <c r="AS39" s="84"/>
    </row>
    <row r="40" spans="1:45" ht="17.25" customHeight="1" x14ac:dyDescent="0.25">
      <c r="A40" s="364" t="s">
        <v>270</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425</v>
      </c>
      <c r="AL40" s="366"/>
      <c r="AM40" s="79"/>
      <c r="AN40" s="79"/>
      <c r="AO40" s="79"/>
      <c r="AP40" s="79"/>
      <c r="AQ40" s="79"/>
      <c r="AR40" s="79"/>
      <c r="AS40" s="84"/>
    </row>
    <row r="41" spans="1:45" ht="17.25" customHeight="1" x14ac:dyDescent="0.25">
      <c r="A41" s="376" t="s">
        <v>269</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425</v>
      </c>
      <c r="AL41" s="386"/>
      <c r="AM41" s="79"/>
      <c r="AN41" s="79"/>
      <c r="AO41" s="79"/>
      <c r="AP41" s="79"/>
      <c r="AQ41" s="79"/>
      <c r="AR41" s="79"/>
      <c r="AS41" s="84"/>
    </row>
    <row r="42" spans="1:45" ht="17.25" customHeight="1" x14ac:dyDescent="0.25">
      <c r="A42" s="376" t="s">
        <v>268</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425</v>
      </c>
      <c r="AL42" s="386"/>
      <c r="AM42" s="79"/>
      <c r="AN42" s="79"/>
      <c r="AO42" s="79"/>
      <c r="AP42" s="79"/>
      <c r="AQ42" s="79"/>
      <c r="AR42" s="79"/>
      <c r="AS42" s="84"/>
    </row>
    <row r="43" spans="1:45" ht="17.25" customHeight="1" x14ac:dyDescent="0.25">
      <c r="A43" s="376" t="s">
        <v>267</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425</v>
      </c>
      <c r="AL43" s="386"/>
      <c r="AM43" s="79"/>
      <c r="AN43" s="79"/>
      <c r="AO43" s="79"/>
      <c r="AP43" s="79"/>
      <c r="AQ43" s="79"/>
      <c r="AR43" s="79"/>
      <c r="AS43" s="84"/>
    </row>
    <row r="44" spans="1:45" ht="17.25" customHeight="1" x14ac:dyDescent="0.25">
      <c r="A44" s="376" t="s">
        <v>266</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425</v>
      </c>
      <c r="AL44" s="386"/>
      <c r="AM44" s="79"/>
      <c r="AN44" s="79"/>
      <c r="AO44" s="79"/>
      <c r="AP44" s="79"/>
      <c r="AQ44" s="79"/>
      <c r="AR44" s="79"/>
      <c r="AS44" s="84"/>
    </row>
    <row r="45" spans="1:45" ht="17.25" customHeight="1" x14ac:dyDescent="0.25">
      <c r="A45" s="376" t="s">
        <v>265</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425</v>
      </c>
      <c r="AL45" s="386"/>
      <c r="AM45" s="79"/>
      <c r="AN45" s="79"/>
      <c r="AO45" s="79"/>
      <c r="AP45" s="79"/>
      <c r="AQ45" s="79"/>
      <c r="AR45" s="79"/>
      <c r="AS45" s="84"/>
    </row>
    <row r="46" spans="1:45" ht="17.25" customHeight="1" thickBot="1" x14ac:dyDescent="0.3">
      <c r="A46" s="390" t="s">
        <v>264</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425</v>
      </c>
      <c r="AL46" s="392"/>
      <c r="AM46" s="79"/>
      <c r="AN46" s="79"/>
      <c r="AO46" s="79"/>
      <c r="AP46" s="79"/>
      <c r="AQ46" s="79"/>
      <c r="AR46" s="79"/>
      <c r="AS46" s="84"/>
    </row>
    <row r="47" spans="1:45" ht="24" customHeight="1" x14ac:dyDescent="0.25">
      <c r="A47" s="393" t="s">
        <v>263</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244</v>
      </c>
      <c r="AN47" s="396"/>
      <c r="AO47" s="92" t="s">
        <v>243</v>
      </c>
      <c r="AP47" s="92" t="s">
        <v>242</v>
      </c>
      <c r="AQ47" s="84"/>
    </row>
    <row r="48" spans="1:45" ht="12" customHeight="1" x14ac:dyDescent="0.25">
      <c r="A48" s="376" t="s">
        <v>262</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425</v>
      </c>
      <c r="AL48" s="386"/>
      <c r="AM48" s="386" t="s">
        <v>425</v>
      </c>
      <c r="AN48" s="386"/>
      <c r="AO48" s="96" t="s">
        <v>425</v>
      </c>
      <c r="AP48" s="96" t="s">
        <v>425</v>
      </c>
      <c r="AQ48" s="84"/>
    </row>
    <row r="49" spans="1:43" ht="12" customHeight="1" x14ac:dyDescent="0.25">
      <c r="A49" s="376" t="s">
        <v>261</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425</v>
      </c>
      <c r="AL49" s="386"/>
      <c r="AM49" s="386" t="s">
        <v>425</v>
      </c>
      <c r="AN49" s="386"/>
      <c r="AO49" s="96" t="s">
        <v>425</v>
      </c>
      <c r="AP49" s="96" t="s">
        <v>425</v>
      </c>
      <c r="AQ49" s="84"/>
    </row>
    <row r="50" spans="1:43" ht="12" customHeight="1" thickBot="1" x14ac:dyDescent="0.3">
      <c r="A50" s="387" t="s">
        <v>260</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425</v>
      </c>
      <c r="AL50" s="389"/>
      <c r="AM50" s="389" t="s">
        <v>425</v>
      </c>
      <c r="AN50" s="389"/>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97" t="s">
        <v>259</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244</v>
      </c>
      <c r="AN52" s="396"/>
      <c r="AO52" s="92" t="s">
        <v>243</v>
      </c>
      <c r="AP52" s="92" t="s">
        <v>242</v>
      </c>
      <c r="AQ52" s="84"/>
    </row>
    <row r="53" spans="1:43" ht="11.25" customHeight="1" x14ac:dyDescent="0.25">
      <c r="A53" s="399" t="s">
        <v>258</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425</v>
      </c>
      <c r="AL53" s="386"/>
      <c r="AM53" s="386" t="s">
        <v>425</v>
      </c>
      <c r="AN53" s="386"/>
      <c r="AO53" s="142" t="s">
        <v>425</v>
      </c>
      <c r="AP53" s="142" t="s">
        <v>425</v>
      </c>
      <c r="AQ53" s="84"/>
    </row>
    <row r="54" spans="1:43" ht="12" customHeight="1" x14ac:dyDescent="0.25">
      <c r="A54" s="376" t="s">
        <v>257</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425</v>
      </c>
      <c r="AL54" s="386"/>
      <c r="AM54" s="386" t="s">
        <v>425</v>
      </c>
      <c r="AN54" s="386"/>
      <c r="AO54" s="142" t="s">
        <v>425</v>
      </c>
      <c r="AP54" s="142" t="s">
        <v>425</v>
      </c>
      <c r="AQ54" s="84"/>
    </row>
    <row r="55" spans="1:43" ht="12" customHeight="1" x14ac:dyDescent="0.25">
      <c r="A55" s="376" t="s">
        <v>256</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425</v>
      </c>
      <c r="AL55" s="386"/>
      <c r="AM55" s="386" t="s">
        <v>425</v>
      </c>
      <c r="AN55" s="386"/>
      <c r="AO55" s="142" t="s">
        <v>425</v>
      </c>
      <c r="AP55" s="142" t="s">
        <v>425</v>
      </c>
      <c r="AQ55" s="84"/>
    </row>
    <row r="56" spans="1:43" ht="12" customHeight="1" thickBot="1" x14ac:dyDescent="0.3">
      <c r="A56" s="387" t="s">
        <v>255</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425</v>
      </c>
      <c r="AL56" s="401"/>
      <c r="AM56" s="401" t="s">
        <v>425</v>
      </c>
      <c r="AN56" s="401"/>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97" t="s">
        <v>254</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244</v>
      </c>
      <c r="AN58" s="396"/>
      <c r="AO58" s="92" t="s">
        <v>243</v>
      </c>
      <c r="AP58" s="92" t="s">
        <v>242</v>
      </c>
      <c r="AQ58" s="84"/>
    </row>
    <row r="59" spans="1:43" ht="12.75" customHeight="1" x14ac:dyDescent="0.25">
      <c r="A59" s="402" t="s">
        <v>253</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425</v>
      </c>
      <c r="AL59" s="404"/>
      <c r="AM59" s="404" t="s">
        <v>425</v>
      </c>
      <c r="AN59" s="404"/>
      <c r="AO59" s="98" t="s">
        <v>425</v>
      </c>
      <c r="AP59" s="98" t="s">
        <v>425</v>
      </c>
      <c r="AQ59" s="90"/>
    </row>
    <row r="60" spans="1:43" ht="12" customHeight="1" x14ac:dyDescent="0.25">
      <c r="A60" s="376" t="s">
        <v>252</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425</v>
      </c>
      <c r="AL60" s="386"/>
      <c r="AM60" s="386" t="s">
        <v>425</v>
      </c>
      <c r="AN60" s="386"/>
      <c r="AO60" s="96" t="s">
        <v>425</v>
      </c>
      <c r="AP60" s="96" t="s">
        <v>425</v>
      </c>
      <c r="AQ60" s="84"/>
    </row>
    <row r="61" spans="1:43" ht="12" customHeight="1" x14ac:dyDescent="0.25">
      <c r="A61" s="376" t="s">
        <v>251</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425</v>
      </c>
      <c r="AL61" s="386"/>
      <c r="AM61" s="386" t="s">
        <v>425</v>
      </c>
      <c r="AN61" s="386"/>
      <c r="AO61" s="96" t="s">
        <v>425</v>
      </c>
      <c r="AP61" s="96" t="s">
        <v>425</v>
      </c>
      <c r="AQ61" s="84"/>
    </row>
    <row r="62" spans="1:43" ht="12" customHeight="1" x14ac:dyDescent="0.25">
      <c r="A62" s="376" t="s">
        <v>250</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425</v>
      </c>
      <c r="AL62" s="386"/>
      <c r="AM62" s="386" t="s">
        <v>425</v>
      </c>
      <c r="AN62" s="386"/>
      <c r="AO62" s="96" t="s">
        <v>425</v>
      </c>
      <c r="AP62" s="96" t="s">
        <v>425</v>
      </c>
      <c r="AQ62" s="84"/>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6"/>
      <c r="AP63" s="96"/>
      <c r="AQ63" s="84"/>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6"/>
      <c r="AP64" s="96"/>
      <c r="AQ64" s="84"/>
    </row>
    <row r="65" spans="1:43" ht="12" customHeight="1" x14ac:dyDescent="0.25">
      <c r="A65" s="376" t="s">
        <v>249</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425</v>
      </c>
      <c r="AL65" s="386"/>
      <c r="AM65" s="386" t="s">
        <v>425</v>
      </c>
      <c r="AN65" s="386"/>
      <c r="AO65" s="96" t="s">
        <v>425</v>
      </c>
      <c r="AP65" s="96" t="s">
        <v>425</v>
      </c>
      <c r="AQ65" s="84"/>
    </row>
    <row r="66" spans="1:43" ht="27.75" customHeight="1" x14ac:dyDescent="0.25">
      <c r="A66" s="405" t="s">
        <v>248</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425</v>
      </c>
      <c r="AL66" s="408"/>
      <c r="AM66" s="408" t="s">
        <v>425</v>
      </c>
      <c r="AN66" s="408"/>
      <c r="AO66" s="97" t="s">
        <v>425</v>
      </c>
      <c r="AP66" s="97" t="s">
        <v>425</v>
      </c>
      <c r="AQ66" s="90"/>
    </row>
    <row r="67" spans="1:43" ht="11.25" customHeight="1" x14ac:dyDescent="0.25">
      <c r="A67" s="376" t="s">
        <v>240</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425</v>
      </c>
      <c r="AL67" s="386"/>
      <c r="AM67" s="386" t="s">
        <v>425</v>
      </c>
      <c r="AN67" s="386"/>
      <c r="AO67" s="96" t="s">
        <v>425</v>
      </c>
      <c r="AP67" s="96" t="s">
        <v>425</v>
      </c>
      <c r="AQ67" s="84"/>
    </row>
    <row r="68" spans="1:43" ht="25.5" customHeight="1" x14ac:dyDescent="0.25">
      <c r="A68" s="405" t="s">
        <v>241</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425</v>
      </c>
      <c r="AL68" s="408"/>
      <c r="AM68" s="408" t="s">
        <v>425</v>
      </c>
      <c r="AN68" s="408"/>
      <c r="AO68" s="97" t="s">
        <v>425</v>
      </c>
      <c r="AP68" s="97" t="s">
        <v>425</v>
      </c>
      <c r="AQ68" s="90"/>
    </row>
    <row r="69" spans="1:43" ht="12" customHeight="1" x14ac:dyDescent="0.25">
      <c r="A69" s="376" t="s">
        <v>239</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425</v>
      </c>
      <c r="AL69" s="386"/>
      <c r="AM69" s="386" t="s">
        <v>425</v>
      </c>
      <c r="AN69" s="386"/>
      <c r="AO69" s="96" t="s">
        <v>425</v>
      </c>
      <c r="AP69" s="96" t="s">
        <v>425</v>
      </c>
      <c r="AQ69" s="84"/>
    </row>
    <row r="70" spans="1:43" ht="12.75" customHeight="1" x14ac:dyDescent="0.25">
      <c r="A70" s="409" t="s">
        <v>247</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425</v>
      </c>
      <c r="AL70" s="408"/>
      <c r="AM70" s="408" t="s">
        <v>425</v>
      </c>
      <c r="AN70" s="408"/>
      <c r="AO70" s="97" t="s">
        <v>425</v>
      </c>
      <c r="AP70" s="97" t="s">
        <v>425</v>
      </c>
      <c r="AQ70" s="90"/>
    </row>
    <row r="71" spans="1:43" ht="12" customHeight="1" x14ac:dyDescent="0.25">
      <c r="A71" s="376" t="s">
        <v>238</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425</v>
      </c>
      <c r="AL71" s="386"/>
      <c r="AM71" s="386" t="s">
        <v>425</v>
      </c>
      <c r="AN71" s="386"/>
      <c r="AO71" s="96" t="s">
        <v>425</v>
      </c>
      <c r="AP71" s="96" t="s">
        <v>425</v>
      </c>
      <c r="AQ71" s="84"/>
    </row>
    <row r="72" spans="1:43" ht="12.75" customHeight="1" thickBot="1" x14ac:dyDescent="0.3">
      <c r="A72" s="411" t="s">
        <v>246</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425</v>
      </c>
      <c r="AL72" s="414"/>
      <c r="AM72" s="414" t="s">
        <v>425</v>
      </c>
      <c r="AN72" s="414"/>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97" t="s">
        <v>245</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244</v>
      </c>
      <c r="AN74" s="396"/>
      <c r="AO74" s="92" t="s">
        <v>243</v>
      </c>
      <c r="AP74" s="92" t="s">
        <v>242</v>
      </c>
      <c r="AQ74" s="84"/>
    </row>
    <row r="75" spans="1:43" ht="25.5" customHeight="1" x14ac:dyDescent="0.25">
      <c r="A75" s="405" t="s">
        <v>241</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425</v>
      </c>
      <c r="AL75" s="408"/>
      <c r="AM75" s="415" t="s">
        <v>425</v>
      </c>
      <c r="AN75" s="415"/>
      <c r="AO75" s="88" t="s">
        <v>425</v>
      </c>
      <c r="AP75" s="88" t="s">
        <v>425</v>
      </c>
      <c r="AQ75" s="90"/>
    </row>
    <row r="76" spans="1:43" ht="12" customHeight="1" x14ac:dyDescent="0.25">
      <c r="A76" s="376" t="s">
        <v>240</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425</v>
      </c>
      <c r="AL76" s="386"/>
      <c r="AM76" s="416" t="s">
        <v>425</v>
      </c>
      <c r="AN76" s="416"/>
      <c r="AO76" s="91" t="s">
        <v>425</v>
      </c>
      <c r="AP76" s="91" t="s">
        <v>425</v>
      </c>
      <c r="AQ76" s="84"/>
    </row>
    <row r="77" spans="1:43" ht="12" customHeight="1" x14ac:dyDescent="0.25">
      <c r="A77" s="376" t="s">
        <v>239</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425</v>
      </c>
      <c r="AL77" s="386"/>
      <c r="AM77" s="416" t="s">
        <v>425</v>
      </c>
      <c r="AN77" s="416"/>
      <c r="AO77" s="91" t="s">
        <v>425</v>
      </c>
      <c r="AP77" s="91" t="s">
        <v>425</v>
      </c>
      <c r="AQ77" s="84"/>
    </row>
    <row r="78" spans="1:43" ht="12" customHeight="1" x14ac:dyDescent="0.25">
      <c r="A78" s="376" t="s">
        <v>238</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425</v>
      </c>
      <c r="AL78" s="386"/>
      <c r="AM78" s="416" t="s">
        <v>425</v>
      </c>
      <c r="AN78" s="416"/>
      <c r="AO78" s="91" t="s">
        <v>425</v>
      </c>
      <c r="AP78" s="91" t="s">
        <v>425</v>
      </c>
      <c r="AQ78" s="84"/>
    </row>
    <row r="79" spans="1:43" ht="12" customHeight="1" x14ac:dyDescent="0.25">
      <c r="A79" s="376" t="s">
        <v>237</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425</v>
      </c>
      <c r="AL79" s="386"/>
      <c r="AM79" s="416" t="s">
        <v>425</v>
      </c>
      <c r="AN79" s="416"/>
      <c r="AO79" s="91" t="s">
        <v>425</v>
      </c>
      <c r="AP79" s="91" t="s">
        <v>425</v>
      </c>
      <c r="AQ79" s="84"/>
    </row>
    <row r="80" spans="1:43" ht="12" customHeight="1" x14ac:dyDescent="0.25">
      <c r="A80" s="376" t="s">
        <v>236</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425</v>
      </c>
      <c r="AL80" s="386"/>
      <c r="AM80" s="416" t="s">
        <v>425</v>
      </c>
      <c r="AN80" s="416"/>
      <c r="AO80" s="91" t="s">
        <v>425</v>
      </c>
      <c r="AP80" s="91" t="s">
        <v>425</v>
      </c>
      <c r="AQ80" s="84"/>
    </row>
    <row r="81" spans="1:45" ht="12.75" customHeight="1" x14ac:dyDescent="0.25">
      <c r="A81" s="376" t="s">
        <v>235</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425</v>
      </c>
      <c r="AL81" s="386"/>
      <c r="AM81" s="416" t="s">
        <v>425</v>
      </c>
      <c r="AN81" s="416"/>
      <c r="AO81" s="91" t="s">
        <v>425</v>
      </c>
      <c r="AP81" s="91" t="s">
        <v>425</v>
      </c>
      <c r="AQ81" s="84"/>
    </row>
    <row r="82" spans="1:45" ht="12.75" customHeight="1" x14ac:dyDescent="0.25">
      <c r="A82" s="376" t="s">
        <v>234</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425</v>
      </c>
      <c r="AL82" s="386"/>
      <c r="AM82" s="416" t="s">
        <v>425</v>
      </c>
      <c r="AN82" s="416"/>
      <c r="AO82" s="91" t="s">
        <v>425</v>
      </c>
      <c r="AP82" s="91" t="s">
        <v>425</v>
      </c>
      <c r="AQ82" s="84"/>
    </row>
    <row r="83" spans="1:45" ht="12" customHeight="1" x14ac:dyDescent="0.25">
      <c r="A83" s="409" t="s">
        <v>233</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425</v>
      </c>
      <c r="AL83" s="408"/>
      <c r="AM83" s="415" t="s">
        <v>425</v>
      </c>
      <c r="AN83" s="415"/>
      <c r="AO83" s="88" t="s">
        <v>425</v>
      </c>
      <c r="AP83" s="88" t="s">
        <v>425</v>
      </c>
      <c r="AQ83" s="90"/>
    </row>
    <row r="84" spans="1:45" ht="12" customHeight="1" x14ac:dyDescent="0.25">
      <c r="A84" s="409" t="s">
        <v>232</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425</v>
      </c>
      <c r="AL84" s="408"/>
      <c r="AM84" s="415" t="s">
        <v>425</v>
      </c>
      <c r="AN84" s="415"/>
      <c r="AO84" s="88" t="s">
        <v>425</v>
      </c>
      <c r="AP84" s="88" t="s">
        <v>425</v>
      </c>
      <c r="AQ84" s="90"/>
    </row>
    <row r="85" spans="1:45" ht="12" customHeight="1" x14ac:dyDescent="0.25">
      <c r="A85" s="376" t="s">
        <v>231</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425</v>
      </c>
      <c r="AL85" s="386"/>
      <c r="AM85" s="416" t="s">
        <v>425</v>
      </c>
      <c r="AN85" s="416"/>
      <c r="AO85" s="91" t="s">
        <v>425</v>
      </c>
      <c r="AP85" s="91" t="s">
        <v>425</v>
      </c>
      <c r="AQ85" s="78"/>
    </row>
    <row r="86" spans="1:45" ht="27.75" customHeight="1" x14ac:dyDescent="0.25">
      <c r="A86" s="405" t="s">
        <v>230</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425</v>
      </c>
      <c r="AL86" s="408"/>
      <c r="AM86" s="415" t="s">
        <v>425</v>
      </c>
      <c r="AN86" s="415"/>
      <c r="AO86" s="88" t="s">
        <v>425</v>
      </c>
      <c r="AP86" s="88" t="s">
        <v>425</v>
      </c>
      <c r="AQ86" s="90"/>
    </row>
    <row r="87" spans="1:45" x14ac:dyDescent="0.25">
      <c r="A87" s="405" t="s">
        <v>229</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425</v>
      </c>
      <c r="AL87" s="408"/>
      <c r="AM87" s="415" t="s">
        <v>425</v>
      </c>
      <c r="AN87" s="415"/>
      <c r="AO87" s="88" t="s">
        <v>425</v>
      </c>
      <c r="AP87" s="88" t="s">
        <v>425</v>
      </c>
      <c r="AQ87" s="90"/>
    </row>
    <row r="88" spans="1:45" ht="14.25" customHeight="1" x14ac:dyDescent="0.25">
      <c r="A88" s="421" t="s">
        <v>228</v>
      </c>
      <c r="B88" s="422"/>
      <c r="C88" s="422"/>
      <c r="D88" s="423"/>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424" t="s">
        <v>425</v>
      </c>
      <c r="AL88" s="425"/>
      <c r="AM88" s="426" t="s">
        <v>425</v>
      </c>
      <c r="AN88" s="427"/>
      <c r="AO88" s="88" t="s">
        <v>425</v>
      </c>
      <c r="AP88" s="88" t="s">
        <v>425</v>
      </c>
      <c r="AQ88" s="90"/>
    </row>
    <row r="89" spans="1:45" x14ac:dyDescent="0.25">
      <c r="A89" s="421" t="s">
        <v>227</v>
      </c>
      <c r="B89" s="422"/>
      <c r="C89" s="422"/>
      <c r="D89" s="423"/>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424" t="s">
        <v>425</v>
      </c>
      <c r="AL89" s="425"/>
      <c r="AM89" s="426" t="s">
        <v>425</v>
      </c>
      <c r="AN89" s="427"/>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417" t="s">
        <v>425</v>
      </c>
      <c r="AL90" s="418"/>
      <c r="AM90" s="419" t="s">
        <v>425</v>
      </c>
      <c r="AN90" s="420"/>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T22" sqref="T22"/>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36" t="s">
        <v>448</v>
      </c>
      <c r="B5" s="436"/>
      <c r="C5" s="436"/>
      <c r="D5" s="436"/>
      <c r="E5" s="436"/>
      <c r="F5" s="436"/>
      <c r="G5" s="436"/>
      <c r="H5" s="436"/>
      <c r="I5" s="436"/>
      <c r="J5" s="436"/>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422</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M_00.0006.000006</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Реконструкция ПС 220 кВ Чулымская замена масляных выключателей (3 шт.) на элегазовые выключатели с реконструкцией УРЗА (5 шт.), заменой разъединителей (5 шт.) и выполнением сопутствующего объема работ</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28" t="s">
        <v>389</v>
      </c>
      <c r="B19" s="428"/>
      <c r="C19" s="428"/>
      <c r="D19" s="428"/>
      <c r="E19" s="428"/>
      <c r="F19" s="428"/>
      <c r="G19" s="428"/>
      <c r="H19" s="428"/>
      <c r="I19" s="428"/>
      <c r="J19" s="428"/>
    </row>
    <row r="20" spans="1:12" x14ac:dyDescent="0.25">
      <c r="A20" s="251"/>
      <c r="B20" s="251"/>
    </row>
    <row r="21" spans="1:12" ht="28.5" customHeight="1" x14ac:dyDescent="0.25">
      <c r="A21" s="430" t="s">
        <v>190</v>
      </c>
      <c r="B21" s="430" t="s">
        <v>189</v>
      </c>
      <c r="C21" s="429" t="s">
        <v>346</v>
      </c>
      <c r="D21" s="429"/>
      <c r="E21" s="429"/>
      <c r="F21" s="429"/>
      <c r="G21" s="430" t="s">
        <v>188</v>
      </c>
      <c r="H21" s="431" t="s">
        <v>348</v>
      </c>
      <c r="I21" s="430" t="s">
        <v>187</v>
      </c>
      <c r="J21" s="437" t="s">
        <v>347</v>
      </c>
    </row>
    <row r="22" spans="1:12" ht="58.5" customHeight="1" x14ac:dyDescent="0.25">
      <c r="A22" s="430"/>
      <c r="B22" s="430"/>
      <c r="C22" s="433" t="s">
        <v>444</v>
      </c>
      <c r="D22" s="433"/>
      <c r="E22" s="434" t="s">
        <v>452</v>
      </c>
      <c r="F22" s="435"/>
      <c r="G22" s="430"/>
      <c r="H22" s="432"/>
      <c r="I22" s="430"/>
      <c r="J22" s="437"/>
    </row>
    <row r="23" spans="1:12" ht="31.5" x14ac:dyDescent="0.25">
      <c r="A23" s="430"/>
      <c r="B23" s="430"/>
      <c r="C23" s="252" t="s">
        <v>186</v>
      </c>
      <c r="D23" s="252" t="s">
        <v>185</v>
      </c>
      <c r="E23" s="252" t="s">
        <v>186</v>
      </c>
      <c r="F23" s="252" t="s">
        <v>185</v>
      </c>
      <c r="G23" s="430"/>
      <c r="H23" s="433"/>
      <c r="I23" s="430"/>
      <c r="J23" s="437"/>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453</v>
      </c>
      <c r="C25" s="255">
        <v>43831</v>
      </c>
      <c r="D25" s="255">
        <v>45807</v>
      </c>
      <c r="E25" s="255">
        <v>43889</v>
      </c>
      <c r="F25" s="255">
        <v>45656</v>
      </c>
      <c r="G25" s="256">
        <v>0.88750000000000007</v>
      </c>
      <c r="H25" s="256">
        <v>1</v>
      </c>
      <c r="I25" s="252" t="s">
        <v>425</v>
      </c>
      <c r="J25" s="252" t="s">
        <v>425</v>
      </c>
      <c r="L25" s="290"/>
    </row>
    <row r="26" spans="1:12" x14ac:dyDescent="0.25">
      <c r="A26" s="257" t="s">
        <v>454</v>
      </c>
      <c r="B26" s="258" t="s">
        <v>455</v>
      </c>
      <c r="C26" s="255" t="s">
        <v>425</v>
      </c>
      <c r="D26" s="255" t="s">
        <v>425</v>
      </c>
      <c r="E26" s="255" t="s">
        <v>425</v>
      </c>
      <c r="F26" s="255" t="s">
        <v>425</v>
      </c>
      <c r="G26" s="260" t="s">
        <v>425</v>
      </c>
      <c r="H26" s="260" t="s">
        <v>425</v>
      </c>
      <c r="I26" s="257" t="s">
        <v>425</v>
      </c>
      <c r="J26" s="257" t="s">
        <v>425</v>
      </c>
    </row>
    <row r="27" spans="1:12" x14ac:dyDescent="0.25">
      <c r="A27" s="257" t="s">
        <v>456</v>
      </c>
      <c r="B27" s="258" t="s">
        <v>457</v>
      </c>
      <c r="C27" s="255" t="s">
        <v>425</v>
      </c>
      <c r="D27" s="255" t="s">
        <v>425</v>
      </c>
      <c r="E27" s="255" t="s">
        <v>425</v>
      </c>
      <c r="F27" s="255" t="s">
        <v>425</v>
      </c>
      <c r="G27" s="260" t="s">
        <v>425</v>
      </c>
      <c r="H27" s="260" t="s">
        <v>425</v>
      </c>
      <c r="I27" s="257" t="s">
        <v>425</v>
      </c>
      <c r="J27" s="257" t="s">
        <v>425</v>
      </c>
    </row>
    <row r="28" spans="1:12" ht="31.5" x14ac:dyDescent="0.25">
      <c r="A28" s="257" t="s">
        <v>458</v>
      </c>
      <c r="B28" s="258" t="s">
        <v>459</v>
      </c>
      <c r="C28" s="255" t="s">
        <v>425</v>
      </c>
      <c r="D28" s="255" t="s">
        <v>425</v>
      </c>
      <c r="E28" s="255" t="s">
        <v>425</v>
      </c>
      <c r="F28" s="255" t="s">
        <v>425</v>
      </c>
      <c r="G28" s="260" t="s">
        <v>425</v>
      </c>
      <c r="H28" s="260" t="s">
        <v>425</v>
      </c>
      <c r="I28" s="257" t="s">
        <v>425</v>
      </c>
      <c r="J28" s="257" t="s">
        <v>425</v>
      </c>
    </row>
    <row r="29" spans="1:12" x14ac:dyDescent="0.25">
      <c r="A29" s="257" t="s">
        <v>460</v>
      </c>
      <c r="B29" s="258" t="s">
        <v>461</v>
      </c>
      <c r="C29" s="255" t="s">
        <v>425</v>
      </c>
      <c r="D29" s="255" t="s">
        <v>425</v>
      </c>
      <c r="E29" s="255" t="s">
        <v>425</v>
      </c>
      <c r="F29" s="255" t="s">
        <v>425</v>
      </c>
      <c r="G29" s="260" t="s">
        <v>425</v>
      </c>
      <c r="H29" s="260" t="s">
        <v>425</v>
      </c>
      <c r="I29" s="257" t="s">
        <v>425</v>
      </c>
      <c r="J29" s="257" t="s">
        <v>425</v>
      </c>
    </row>
    <row r="30" spans="1:12" x14ac:dyDescent="0.25">
      <c r="A30" s="257" t="s">
        <v>462</v>
      </c>
      <c r="B30" s="258" t="s">
        <v>463</v>
      </c>
      <c r="C30" s="255" t="s">
        <v>425</v>
      </c>
      <c r="D30" s="255" t="s">
        <v>425</v>
      </c>
      <c r="E30" s="255" t="s">
        <v>425</v>
      </c>
      <c r="F30" s="255" t="s">
        <v>425</v>
      </c>
      <c r="G30" s="260" t="s">
        <v>425</v>
      </c>
      <c r="H30" s="260" t="s">
        <v>425</v>
      </c>
      <c r="I30" s="257" t="s">
        <v>425</v>
      </c>
      <c r="J30" s="257" t="s">
        <v>425</v>
      </c>
    </row>
    <row r="31" spans="1:12" x14ac:dyDescent="0.25">
      <c r="A31" s="257" t="s">
        <v>464</v>
      </c>
      <c r="B31" s="258" t="s">
        <v>465</v>
      </c>
      <c r="C31" s="255">
        <v>43831</v>
      </c>
      <c r="D31" s="255">
        <v>44957</v>
      </c>
      <c r="E31" s="255">
        <v>43889</v>
      </c>
      <c r="F31" s="255">
        <v>45356</v>
      </c>
      <c r="G31" s="260">
        <v>1</v>
      </c>
      <c r="H31" s="260">
        <v>1</v>
      </c>
      <c r="I31" s="257" t="s">
        <v>425</v>
      </c>
      <c r="J31" s="257" t="s">
        <v>425</v>
      </c>
    </row>
    <row r="32" spans="1:12" x14ac:dyDescent="0.25">
      <c r="A32" s="257" t="s">
        <v>466</v>
      </c>
      <c r="B32" s="258" t="s">
        <v>467</v>
      </c>
      <c r="C32" s="255">
        <v>43910</v>
      </c>
      <c r="D32" s="255">
        <v>45047</v>
      </c>
      <c r="E32" s="255">
        <v>44104</v>
      </c>
      <c r="F32" s="255">
        <v>45626</v>
      </c>
      <c r="G32" s="260" t="s">
        <v>594</v>
      </c>
      <c r="H32" s="260" t="s">
        <v>425</v>
      </c>
      <c r="I32" s="257" t="s">
        <v>425</v>
      </c>
      <c r="J32" s="257" t="s">
        <v>425</v>
      </c>
    </row>
    <row r="33" spans="1:10" ht="31.5" x14ac:dyDescent="0.25">
      <c r="A33" s="257" t="s">
        <v>468</v>
      </c>
      <c r="B33" s="258" t="s">
        <v>469</v>
      </c>
      <c r="C33" s="255" t="s">
        <v>425</v>
      </c>
      <c r="D33" s="255" t="s">
        <v>425</v>
      </c>
      <c r="E33" s="255" t="s">
        <v>425</v>
      </c>
      <c r="F33" s="255" t="s">
        <v>425</v>
      </c>
      <c r="G33" s="260" t="s">
        <v>425</v>
      </c>
      <c r="H33" s="260" t="s">
        <v>425</v>
      </c>
      <c r="I33" s="257" t="s">
        <v>425</v>
      </c>
      <c r="J33" s="257" t="s">
        <v>425</v>
      </c>
    </row>
    <row r="34" spans="1:10" ht="31.5" x14ac:dyDescent="0.25">
      <c r="A34" s="257" t="s">
        <v>470</v>
      </c>
      <c r="B34" s="258" t="s">
        <v>471</v>
      </c>
      <c r="C34" s="255" t="s">
        <v>425</v>
      </c>
      <c r="D34" s="255" t="s">
        <v>425</v>
      </c>
      <c r="E34" s="255" t="s">
        <v>425</v>
      </c>
      <c r="F34" s="255" t="s">
        <v>425</v>
      </c>
      <c r="G34" s="260" t="s">
        <v>425</v>
      </c>
      <c r="H34" s="260" t="s">
        <v>425</v>
      </c>
      <c r="I34" s="257" t="s">
        <v>425</v>
      </c>
      <c r="J34" s="257" t="s">
        <v>425</v>
      </c>
    </row>
    <row r="35" spans="1:10" x14ac:dyDescent="0.25">
      <c r="A35" s="257" t="s">
        <v>472</v>
      </c>
      <c r="B35" s="258" t="s">
        <v>473</v>
      </c>
      <c r="C35" s="255">
        <v>44867</v>
      </c>
      <c r="D35" s="255">
        <v>45807</v>
      </c>
      <c r="E35" s="255">
        <v>44867</v>
      </c>
      <c r="F35" s="255">
        <v>45656</v>
      </c>
      <c r="G35" s="260" t="s">
        <v>594</v>
      </c>
      <c r="H35" s="260" t="s">
        <v>425</v>
      </c>
      <c r="I35" s="257" t="s">
        <v>425</v>
      </c>
      <c r="J35" s="257" t="s">
        <v>425</v>
      </c>
    </row>
    <row r="36" spans="1:10" x14ac:dyDescent="0.25">
      <c r="A36" s="257" t="s">
        <v>474</v>
      </c>
      <c r="B36" s="258" t="s">
        <v>475</v>
      </c>
      <c r="C36" s="255" t="s">
        <v>425</v>
      </c>
      <c r="D36" s="255" t="s">
        <v>425</v>
      </c>
      <c r="E36" s="255" t="s">
        <v>425</v>
      </c>
      <c r="F36" s="255" t="s">
        <v>425</v>
      </c>
      <c r="G36" s="260" t="s">
        <v>425</v>
      </c>
      <c r="H36" s="260" t="s">
        <v>425</v>
      </c>
      <c r="I36" s="257" t="s">
        <v>425</v>
      </c>
      <c r="J36" s="257" t="s">
        <v>425</v>
      </c>
    </row>
    <row r="37" spans="1:10" x14ac:dyDescent="0.25">
      <c r="A37" s="257" t="s">
        <v>476</v>
      </c>
      <c r="B37" s="258" t="s">
        <v>477</v>
      </c>
      <c r="C37" s="255">
        <v>43910</v>
      </c>
      <c r="D37" s="255">
        <v>45807</v>
      </c>
      <c r="E37" s="255">
        <v>44104</v>
      </c>
      <c r="F37" s="255">
        <v>45626</v>
      </c>
      <c r="G37" s="260" t="s">
        <v>594</v>
      </c>
      <c r="H37" s="260" t="s">
        <v>425</v>
      </c>
      <c r="I37" s="257" t="s">
        <v>425</v>
      </c>
      <c r="J37" s="257" t="s">
        <v>425</v>
      </c>
    </row>
    <row r="38" spans="1:10" ht="31.5" x14ac:dyDescent="0.25">
      <c r="A38" s="252">
        <v>2</v>
      </c>
      <c r="B38" s="254" t="s">
        <v>503</v>
      </c>
      <c r="C38" s="255" t="s">
        <v>425</v>
      </c>
      <c r="D38" s="255" t="s">
        <v>425</v>
      </c>
      <c r="E38" s="255" t="s">
        <v>425</v>
      </c>
      <c r="F38" s="255" t="s">
        <v>425</v>
      </c>
      <c r="G38" s="261">
        <v>0.75</v>
      </c>
      <c r="H38" s="261" t="s">
        <v>425</v>
      </c>
      <c r="I38" s="252" t="s">
        <v>425</v>
      </c>
      <c r="J38" s="252" t="s">
        <v>425</v>
      </c>
    </row>
    <row r="39" spans="1:10" ht="31.5" x14ac:dyDescent="0.25">
      <c r="A39" s="262" t="s">
        <v>478</v>
      </c>
      <c r="B39" s="258" t="s">
        <v>479</v>
      </c>
      <c r="C39" s="255">
        <v>44039</v>
      </c>
      <c r="D39" s="255">
        <v>45788</v>
      </c>
      <c r="E39" s="255">
        <v>43997</v>
      </c>
      <c r="F39" s="255">
        <v>46079</v>
      </c>
      <c r="G39" s="263" t="s">
        <v>595</v>
      </c>
      <c r="H39" s="263" t="s">
        <v>425</v>
      </c>
      <c r="I39" s="257" t="s">
        <v>425</v>
      </c>
      <c r="J39" s="257" t="s">
        <v>425</v>
      </c>
    </row>
    <row r="40" spans="1:10" x14ac:dyDescent="0.25">
      <c r="A40" s="262" t="s">
        <v>480</v>
      </c>
      <c r="B40" s="258" t="s">
        <v>481</v>
      </c>
      <c r="C40" s="255">
        <v>43998</v>
      </c>
      <c r="D40" s="255">
        <v>45067</v>
      </c>
      <c r="E40" s="255">
        <v>43998</v>
      </c>
      <c r="F40" s="255">
        <v>46325</v>
      </c>
      <c r="G40" s="263" t="s">
        <v>595</v>
      </c>
      <c r="H40" s="263" t="s">
        <v>425</v>
      </c>
      <c r="I40" s="257" t="s">
        <v>425</v>
      </c>
      <c r="J40" s="257" t="s">
        <v>425</v>
      </c>
    </row>
    <row r="41" spans="1:10" x14ac:dyDescent="0.25">
      <c r="A41" s="252">
        <v>3</v>
      </c>
      <c r="B41" s="254" t="s">
        <v>482</v>
      </c>
      <c r="C41" s="255">
        <v>44028</v>
      </c>
      <c r="D41" s="255">
        <v>45883</v>
      </c>
      <c r="E41" s="255">
        <v>43998</v>
      </c>
      <c r="F41" s="255">
        <v>46381</v>
      </c>
      <c r="G41" s="261">
        <v>0.75</v>
      </c>
      <c r="H41" s="261" t="s">
        <v>425</v>
      </c>
      <c r="I41" s="252" t="s">
        <v>425</v>
      </c>
      <c r="J41" s="252" t="s">
        <v>425</v>
      </c>
    </row>
    <row r="42" spans="1:10" x14ac:dyDescent="0.25">
      <c r="A42" s="257" t="s">
        <v>483</v>
      </c>
      <c r="B42" s="258" t="s">
        <v>484</v>
      </c>
      <c r="C42" s="255">
        <v>44293</v>
      </c>
      <c r="D42" s="255">
        <v>45778</v>
      </c>
      <c r="E42" s="255">
        <v>43998</v>
      </c>
      <c r="F42" s="255">
        <v>46264</v>
      </c>
      <c r="G42" s="263" t="s">
        <v>595</v>
      </c>
      <c r="H42" s="263" t="s">
        <v>425</v>
      </c>
      <c r="I42" s="257" t="s">
        <v>425</v>
      </c>
      <c r="J42" s="257" t="s">
        <v>425</v>
      </c>
    </row>
    <row r="43" spans="1:10" x14ac:dyDescent="0.25">
      <c r="A43" s="257" t="s">
        <v>485</v>
      </c>
      <c r="B43" s="258" t="s">
        <v>486</v>
      </c>
      <c r="C43" s="255">
        <v>44028</v>
      </c>
      <c r="D43" s="255">
        <v>45858</v>
      </c>
      <c r="E43" s="255">
        <v>43998</v>
      </c>
      <c r="F43" s="255">
        <v>46356</v>
      </c>
      <c r="G43" s="263" t="s">
        <v>595</v>
      </c>
      <c r="H43" s="263" t="s">
        <v>425</v>
      </c>
      <c r="I43" s="257" t="s">
        <v>425</v>
      </c>
      <c r="J43" s="257" t="s">
        <v>425</v>
      </c>
    </row>
    <row r="44" spans="1:10" x14ac:dyDescent="0.25">
      <c r="A44" s="257" t="s">
        <v>487</v>
      </c>
      <c r="B44" s="258" t="s">
        <v>488</v>
      </c>
      <c r="C44" s="255">
        <v>44308</v>
      </c>
      <c r="D44" s="255">
        <v>45868</v>
      </c>
      <c r="E44" s="255">
        <v>44301</v>
      </c>
      <c r="F44" s="255">
        <v>46371</v>
      </c>
      <c r="G44" s="263" t="s">
        <v>595</v>
      </c>
      <c r="H44" s="263" t="s">
        <v>425</v>
      </c>
      <c r="I44" s="257" t="s">
        <v>425</v>
      </c>
      <c r="J44" s="257" t="s">
        <v>425</v>
      </c>
    </row>
    <row r="45" spans="1:10" ht="31.5" x14ac:dyDescent="0.25">
      <c r="A45" s="257" t="s">
        <v>489</v>
      </c>
      <c r="B45" s="258" t="s">
        <v>490</v>
      </c>
      <c r="C45" s="255" t="s">
        <v>425</v>
      </c>
      <c r="D45" s="255" t="s">
        <v>425</v>
      </c>
      <c r="E45" s="255" t="s">
        <v>425</v>
      </c>
      <c r="F45" s="255" t="s">
        <v>425</v>
      </c>
      <c r="G45" s="263" t="s">
        <v>425</v>
      </c>
      <c r="H45" s="263" t="s">
        <v>425</v>
      </c>
      <c r="I45" s="257" t="s">
        <v>425</v>
      </c>
      <c r="J45" s="257" t="s">
        <v>425</v>
      </c>
    </row>
    <row r="46" spans="1:10" ht="63" x14ac:dyDescent="0.25">
      <c r="A46" s="257" t="s">
        <v>491</v>
      </c>
      <c r="B46" s="258" t="s">
        <v>492</v>
      </c>
      <c r="C46" s="255" t="s">
        <v>425</v>
      </c>
      <c r="D46" s="255" t="s">
        <v>425</v>
      </c>
      <c r="E46" s="255" t="s">
        <v>425</v>
      </c>
      <c r="F46" s="255" t="s">
        <v>425</v>
      </c>
      <c r="G46" s="263" t="s">
        <v>425</v>
      </c>
      <c r="H46" s="263" t="s">
        <v>425</v>
      </c>
      <c r="I46" s="257" t="s">
        <v>425</v>
      </c>
      <c r="J46" s="257" t="s">
        <v>425</v>
      </c>
    </row>
    <row r="47" spans="1:10" x14ac:dyDescent="0.25">
      <c r="A47" s="257" t="s">
        <v>493</v>
      </c>
      <c r="B47" s="258" t="s">
        <v>494</v>
      </c>
      <c r="C47" s="255">
        <v>44398</v>
      </c>
      <c r="D47" s="255">
        <v>45883</v>
      </c>
      <c r="E47" s="255">
        <v>44495</v>
      </c>
      <c r="F47" s="255">
        <v>46381</v>
      </c>
      <c r="G47" s="263" t="s">
        <v>595</v>
      </c>
      <c r="H47" s="263" t="s">
        <v>425</v>
      </c>
      <c r="I47" s="257" t="s">
        <v>425</v>
      </c>
      <c r="J47" s="257" t="s">
        <v>425</v>
      </c>
    </row>
    <row r="48" spans="1:10" x14ac:dyDescent="0.25">
      <c r="A48" s="252">
        <v>4</v>
      </c>
      <c r="B48" s="254" t="s">
        <v>495</v>
      </c>
      <c r="C48" s="255">
        <v>44411</v>
      </c>
      <c r="D48" s="255">
        <v>46021</v>
      </c>
      <c r="E48" s="255">
        <v>44480</v>
      </c>
      <c r="F48" s="255">
        <v>46386</v>
      </c>
      <c r="G48" s="261">
        <v>0.75</v>
      </c>
      <c r="H48" s="261" t="s">
        <v>425</v>
      </c>
      <c r="I48" s="252" t="s">
        <v>425</v>
      </c>
      <c r="J48" s="252" t="s">
        <v>425</v>
      </c>
    </row>
    <row r="49" spans="1:10" x14ac:dyDescent="0.25">
      <c r="A49" s="257" t="s">
        <v>496</v>
      </c>
      <c r="B49" s="258" t="s">
        <v>497</v>
      </c>
      <c r="C49" s="255" t="s">
        <v>425</v>
      </c>
      <c r="D49" s="255">
        <v>46009</v>
      </c>
      <c r="E49" s="255">
        <v>44480</v>
      </c>
      <c r="F49" s="255">
        <v>46385</v>
      </c>
      <c r="G49" s="263" t="s">
        <v>595</v>
      </c>
      <c r="H49" s="263" t="s">
        <v>425</v>
      </c>
      <c r="I49" s="257" t="s">
        <v>425</v>
      </c>
      <c r="J49" s="257" t="s">
        <v>425</v>
      </c>
    </row>
    <row r="50" spans="1:10" ht="47.25" x14ac:dyDescent="0.25">
      <c r="A50" s="257" t="s">
        <v>498</v>
      </c>
      <c r="B50" s="258" t="s">
        <v>499</v>
      </c>
      <c r="C50" s="255" t="s">
        <v>425</v>
      </c>
      <c r="D50" s="255" t="s">
        <v>425</v>
      </c>
      <c r="E50" s="255" t="s">
        <v>425</v>
      </c>
      <c r="F50" s="255" t="s">
        <v>425</v>
      </c>
      <c r="G50" s="263" t="s">
        <v>425</v>
      </c>
      <c r="H50" s="263" t="s">
        <v>425</v>
      </c>
      <c r="I50" s="257" t="s">
        <v>425</v>
      </c>
      <c r="J50" s="257" t="s">
        <v>425</v>
      </c>
    </row>
    <row r="51" spans="1:10" ht="31.5" x14ac:dyDescent="0.25">
      <c r="A51" s="257" t="s">
        <v>500</v>
      </c>
      <c r="B51" s="258" t="s">
        <v>501</v>
      </c>
      <c r="C51" s="255" t="s">
        <v>425</v>
      </c>
      <c r="D51" s="255" t="s">
        <v>425</v>
      </c>
      <c r="E51" s="255" t="s">
        <v>425</v>
      </c>
      <c r="F51" s="255" t="s">
        <v>425</v>
      </c>
      <c r="G51" s="263" t="s">
        <v>425</v>
      </c>
      <c r="H51" s="263" t="s">
        <v>425</v>
      </c>
      <c r="I51" s="257" t="s">
        <v>425</v>
      </c>
      <c r="J51" s="257" t="s">
        <v>425</v>
      </c>
    </row>
    <row r="52" spans="1:10" ht="31.5" x14ac:dyDescent="0.25">
      <c r="A52" s="259" t="s">
        <v>502</v>
      </c>
      <c r="B52" s="258" t="s">
        <v>503</v>
      </c>
      <c r="C52" s="255" t="s">
        <v>425</v>
      </c>
      <c r="D52" s="255" t="s">
        <v>425</v>
      </c>
      <c r="E52" s="255" t="s">
        <v>425</v>
      </c>
      <c r="F52" s="255" t="s">
        <v>425</v>
      </c>
      <c r="G52" s="263" t="s">
        <v>425</v>
      </c>
      <c r="H52" s="263" t="s">
        <v>425</v>
      </c>
      <c r="I52" s="257" t="s">
        <v>425</v>
      </c>
      <c r="J52" s="257" t="s">
        <v>425</v>
      </c>
    </row>
    <row r="53" spans="1:10" x14ac:dyDescent="0.25">
      <c r="A53" s="257" t="s">
        <v>504</v>
      </c>
      <c r="B53" s="264" t="s">
        <v>505</v>
      </c>
      <c r="C53" s="255">
        <v>44411</v>
      </c>
      <c r="D53" s="255">
        <v>46021</v>
      </c>
      <c r="E53" s="255">
        <v>44560</v>
      </c>
      <c r="F53" s="255">
        <v>46386</v>
      </c>
      <c r="G53" s="263" t="s">
        <v>595</v>
      </c>
      <c r="H53" s="263" t="s">
        <v>425</v>
      </c>
      <c r="I53" s="257" t="s">
        <v>425</v>
      </c>
      <c r="J53" s="257" t="s">
        <v>425</v>
      </c>
    </row>
    <row r="54" spans="1:10" x14ac:dyDescent="0.25">
      <c r="A54" s="257" t="s">
        <v>506</v>
      </c>
      <c r="B54" s="258" t="s">
        <v>507</v>
      </c>
      <c r="C54" s="255" t="s">
        <v>425</v>
      </c>
      <c r="D54" s="255" t="s">
        <v>425</v>
      </c>
      <c r="E54" s="255" t="s">
        <v>425</v>
      </c>
      <c r="F54" s="255" t="s">
        <v>425</v>
      </c>
      <c r="G54" s="263" t="s">
        <v>425</v>
      </c>
      <c r="H54" s="263" t="s">
        <v>425</v>
      </c>
      <c r="I54" s="257" t="s">
        <v>425</v>
      </c>
      <c r="J54" s="257" t="s">
        <v>425</v>
      </c>
    </row>
  </sheetData>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2024-11-14T09:35:00Z</dcterms:modified>
</cp:coreProperties>
</file>