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3 квартал\Паспорта ИП\"/>
    </mc:Choice>
  </mc:AlternateContent>
  <xr:revisionPtr revIDLastSave="0" documentId="13_ncr:1_{3F616525-EECD-4C9C-B4F7-2EB9ED02277A}" xr6:coauthVersionLast="47" xr6:coauthVersionMax="47" xr10:uidLastSave="{00000000-0000-0000-0000-000000000000}"/>
  <bookViews>
    <workbookView xWindow="30210" yWindow="210" windowWidth="26580" windowHeight="14175"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ТП'!$A$21:$AB$25</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ТП'!$A$1:$S$25</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25" i="12" l="1"/>
  <c r="I25" i="12"/>
  <c r="P25" i="12"/>
  <c r="H25" i="12"/>
  <c r="M25" i="12"/>
  <c r="Q25" i="12"/>
  <c r="O25" i="12"/>
  <c r="N25" i="12"/>
  <c r="R25" i="12"/>
  <c r="S25" i="12"/>
  <c r="J27" i="15" l="1"/>
  <c r="E27" i="15" s="1"/>
  <c r="N24" i="15"/>
  <c r="AC27" i="15" l="1"/>
  <c r="AC24" i="15" s="1"/>
  <c r="F27" i="15"/>
  <c r="J24" i="15"/>
  <c r="E24" i="15" l="1"/>
  <c r="B89" i="22" s="1"/>
  <c r="F24" i="15"/>
  <c r="AB29" i="15" l="1"/>
  <c r="AB24" i="15" l="1"/>
  <c r="C48" i="7" s="1"/>
  <c r="H27" i="5" l="1"/>
  <c r="B27" i="5"/>
  <c r="C27" i="5"/>
  <c r="AE82" i="5"/>
  <c r="AE85" i="5"/>
  <c r="AE73" i="5"/>
  <c r="AE72" i="5"/>
  <c r="AE80" i="5"/>
  <c r="AE83" i="5"/>
  <c r="AE86" i="5"/>
  <c r="AE76" i="5"/>
  <c r="AE49" i="5"/>
  <c r="AE68" i="5"/>
  <c r="AE67" i="5"/>
  <c r="AE58" i="5"/>
  <c r="AE61" i="5"/>
  <c r="AE47" i="5"/>
  <c r="AE66" i="5"/>
  <c r="AE65" i="5"/>
  <c r="AE56" i="5"/>
  <c r="AE59" i="5"/>
  <c r="AE53" i="5"/>
  <c r="AE45" i="5"/>
  <c r="AE50" i="5"/>
  <c r="AE64" i="5"/>
  <c r="AE63" i="5"/>
  <c r="AE57" i="5"/>
  <c r="AE33" i="5"/>
  <c r="B33" i="22"/>
  <c r="B35" i="22"/>
  <c r="B60" i="22"/>
  <c r="B58" i="22"/>
  <c r="B61" i="22"/>
  <c r="B36" i="22"/>
  <c r="BD30" i="5"/>
  <c r="AE32" i="5"/>
  <c r="AE40" i="5"/>
  <c r="AE48" i="5"/>
  <c r="AE43" i="5"/>
  <c r="AE77" i="5" l="1"/>
  <c r="AE81" i="5"/>
  <c r="AE62" i="5"/>
  <c r="AE39" i="5"/>
  <c r="AE27" i="5"/>
  <c r="AE78" i="5"/>
  <c r="AE71" i="5"/>
  <c r="AE70" i="5"/>
  <c r="AE37" i="5"/>
  <c r="AE51" i="5"/>
  <c r="AE74" i="5"/>
  <c r="AE84" i="5"/>
  <c r="AE46" i="5"/>
  <c r="AE38" i="5"/>
  <c r="AE44" i="5"/>
  <c r="AE36" i="5"/>
  <c r="AE41" i="5"/>
  <c r="AE29" i="5"/>
  <c r="AE42" i="5"/>
  <c r="AE34" i="5"/>
  <c r="AE55" i="5"/>
  <c r="AE60" i="5"/>
  <c r="AE75" i="5"/>
  <c r="AE79" i="5"/>
  <c r="AE30" i="5"/>
  <c r="AE54" i="5"/>
  <c r="AE52" i="5"/>
  <c r="AE28" i="5"/>
  <c r="AE35"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<sst xmlns="http://schemas.openxmlformats.org/spreadsheetml/2006/main" count="4361" uniqueCount="539">
  <si>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</si>
  <si>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</si>
  <si>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</si>
  <si>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</si>
  <si>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</si>
  <si>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</si>
  <si>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</si>
  <si>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</si>
  <si>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</si>
  <si>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</si>
  <si>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</si>
  <si>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</si>
  <si>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</si>
  <si>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</si>
  <si>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</si>
  <si>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</si>
  <si>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</si>
  <si>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</si>
  <si>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</si>
  <si>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</si>
  <si>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</si>
  <si>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</si>
  <si>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</si>
  <si>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</si>
  <si>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</si>
  <si>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</si>
  <si>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</si>
  <si>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</si>
  <si>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</si>
  <si>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</si>
  <si>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</si>
  <si>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</si>
  <si>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</si>
  <si>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</si>
  <si>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</si>
  <si>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</si>
  <si>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</si>
  <si>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</si>
  <si>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</si>
  <si>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</si>
  <si>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</si>
  <si>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</si>
  <si>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</si>
  <si>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</si>
  <si>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</si>
  <si>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</si>
  <si>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</si>
  <si>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</si>
  <si>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</si>
  <si>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</si>
  <si>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</si>
  <si>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</si>
  <si>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</si>
  <si>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</si>
  <si>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</si>
  <si>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</si>
  <si>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</si>
  <si>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</si>
  <si>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</si>
  <si>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</si>
  <si>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</si>
  <si>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</si>
  <si>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</si>
  <si>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</si>
  <si>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</si>
  <si>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</si>
  <si>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</si>
  <si>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</si>
  <si>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</si>
  <si>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</si>
  <si>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</si>
  <si>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</si>
  <si>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</si>
  <si>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</si>
  <si>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</si>
  <si>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</si>
  <si>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</si>
  <si>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</si>
  <si>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</si>
  <si>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</si>
  <si>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</si>
  <si>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</si>
  <si>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</si>
  <si>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</si>
  <si>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</si>
  <si>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</si>
  <si>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</si>
  <si>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</si>
  <si>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</si>
  <si>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</si>
  <si>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</si>
  <si>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</si>
  <si>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</si>
  <si>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</si>
  <si>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</si>
  <si>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</si>
  <si>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</si>
  <si>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</si>
  <si>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</si>
  <si>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</si>
  <si>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</si>
  <si>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</si>
  <si>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</si>
  <si>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</si>
  <si>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</si>
  <si>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</si>
  <si>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</si>
  <si>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</si>
  <si>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</si>
  <si>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</si>
  <si>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</si>
  <si>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</si>
  <si>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</si>
  <si>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</si>
  <si>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</si>
  <si>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</si>
  <si>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</si>
  <si>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</si>
  <si>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</si>
  <si>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</si>
  <si>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</si>
  <si>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</si>
  <si>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</si>
  <si>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</si>
  <si>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</si>
  <si>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</si>
  <si>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</si>
  <si>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</si>
  <si>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</si>
  <si>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</si>
  <si>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</si>
  <si>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</si>
  <si>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</si>
  <si>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</si>
  <si>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</si>
  <si>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</si>
  <si>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</si>
  <si>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</si>
  <si>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</si>
  <si>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</si>
  <si>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</si>
  <si>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</si>
  <si>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</si>
  <si>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</si>
  <si>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</si>
  <si>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</si>
  <si>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</si>
  <si>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</si>
  <si>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</si>
  <si>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</si>
  <si>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</si>
  <si>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</si>
  <si>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</si>
  <si>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</si>
  <si>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</si>
  <si>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</si>
  <si>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</si>
  <si>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</si>
  <si>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</si>
  <si>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</si>
  <si>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</si>
  <si>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</si>
  <si>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</si>
  <si>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</si>
  <si>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</si>
  <si>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</si>
  <si>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</si>
  <si>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</si>
  <si>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</si>
  <si>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</si>
  <si>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</si>
  <si>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</si>
  <si>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</si>
  <si>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</si>
  <si>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</si>
  <si>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</si>
  <si>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</si>
  <si>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</si>
  <si>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</si>
  <si>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</si>
  <si>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</si>
  <si>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</si>
  <si>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</si>
  <si>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</si>
  <si>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</si>
  <si>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</si>
  <si>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</si>
  <si>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</si>
  <si>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</si>
  <si>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</si>
  <si>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</si>
  <si>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</si>
  <si>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</si>
  <si>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</si>
  <si>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</si>
  <si>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</si>
  <si>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</si>
  <si>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</si>
  <si>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</si>
  <si>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</si>
  <si>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</si>
  <si>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</si>
  <si>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</si>
  <si>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</si>
  <si>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</si>
  <si>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</si>
  <si>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</si>
  <si>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</si>
  <si>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</si>
  <si>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</si>
  <si>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</si>
  <si>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</si>
  <si>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</si>
  <si>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</si>
  <si>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</si>
  <si>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</si>
  <si>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</si>
  <si>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</si>
  <si>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</si>
  <si>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</si>
  <si>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</si>
  <si>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</si>
  <si>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</si>
  <si>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</si>
  <si>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</si>
  <si>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</si>
  <si>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</si>
  <si>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</si>
  <si>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</si>
  <si>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</si>
  <si>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</si>
  <si>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</si>
  <si>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</si>
  <si>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</si>
  <si>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</si>
  <si>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</si>
  <si>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</si>
  <si>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</si>
  <si>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</si>
  <si>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</si>
  <si>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</si>
  <si>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</si>
  <si>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</si>
  <si>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</si>
  <si>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</si>
  <si>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</si>
  <si>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</si>
  <si>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</si>
  <si>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</si>
  <si>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</si>
  <si>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</si>
  <si>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</si>
  <si>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</si>
  <si>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</si>
  <si>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</si>
  <si>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</si>
  <si>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</si>
  <si>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</si>
  <si>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</si>
  <si>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</si>
  <si>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</si>
  <si>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</si>
  <si>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</si>
  <si>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</si>
  <si>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</si>
  <si>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</si>
  <si>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</si>
  <si>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</si>
  <si>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</si>
  <si>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</si>
  <si>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</si>
  <si>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</si>
  <si>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</si>
  <si>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</si>
  <si>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</si>
  <si>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</si>
  <si>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</si>
  <si>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</si>
  <si>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</si>
  <si>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</si>
  <si>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</si>
  <si>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</si>
  <si>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</si>
  <si>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</si>
  <si>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</si>
  <si>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</si>
  <si>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</si>
  <si>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</si>
  <si>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</si>
  <si>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</si>
  <si>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</si>
  <si>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</si>
  <si>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</si>
  <si>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</si>
  <si>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</si>
  <si>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</si>
  <si>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</si>
  <si>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</si>
  <si>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</si>
  <si>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</si>
  <si>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</si>
  <si>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</si>
  <si>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</si>
  <si>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</si>
  <si>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</si>
  <si>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</si>
  <si>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</si>
  <si>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</si>
  <si>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</si>
  <si>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</si>
  <si>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</si>
  <si>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</si>
  <si>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</si>
  <si>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</si>
  <si>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</si>
  <si>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</si>
  <si>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</si>
  <si>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</si>
  <si>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</si>
  <si>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</si>
  <si>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</si>
  <si>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</si>
  <si>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</si>
  <si>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</si>
  <si>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</si>
  <si>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</si>
  <si>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</si>
  <si>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</si>
  <si>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</si>
  <si>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</si>
  <si>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</si>
  <si>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</si>
  <si>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</si>
  <si>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</si>
  <si>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</si>
  <si>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</si>
  <si>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</si>
  <si>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</si>
  <si>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</si>
  <si>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</si>
  <si>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</si>
  <si>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</si>
  <si>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</si>
  <si>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</si>
  <si>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</si>
  <si>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</si>
  <si>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</si>
  <si>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</si>
  <si>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</si>
  <si>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</si>
  <si>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</si>
  <si>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</si>
  <si>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</si>
  <si>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</si>
  <si>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</si>
  <si>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</si>
  <si>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</si>
  <si>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</si>
  <si>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</si>
  <si>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</si>
  <si>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</si>
  <si>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</si>
  <si>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</si>
  <si>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</si>
  <si>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</si>
  <si>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</si>
  <si>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</si>
  <si>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</si>
  <si>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</si>
  <si>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</si>
  <si>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</si>
  <si>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</si>
  <si>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</si>
  <si>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</si>
  <si>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</si>
  <si>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</si>
  <si>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</si>
  <si>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</si>
  <si>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</si>
  <si>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</si>
  <si>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</si>
  <si>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</si>
  <si>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</si>
  <si>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</si>
  <si>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</si>
  <si>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</si>
  <si>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</si>
  <si>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</si>
  <si>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</si>
  <si>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</si>
  <si>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</si>
  <si>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</si>
  <si>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</si>
  <si>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</si>
  <si>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</si>
  <si>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</si>
  <si>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</si>
  <si>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</si>
  <si>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</si>
  <si>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</si>
  <si>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</si>
  <si>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</si>
  <si>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</si>
  <si>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</si>
  <si>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</si>
  <si>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</si>
  <si>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</si>
  <si>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</si>
  <si>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</si>
  <si>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</si>
  <si>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</si>
  <si>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</si>
  <si>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</si>
  <si>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</si>
  <si>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</si>
  <si>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</si>
  <si>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</si>
  <si>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</si>
  <si>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</si>
  <si>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</si>
  <si>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</si>
  <si>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</si>
  <si>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</si>
  <si>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</si>
  <si>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</si>
  <si>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</si>
  <si>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</si>
  <si>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</si>
  <si>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</si>
  <si>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</si>
  <si>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</si>
  <si>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</si>
  <si>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</si>
  <si>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</si>
  <si>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</si>
  <si>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</si>
  <si>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</si>
  <si>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</si>
  <si>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</si>
  <si>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</si>
  <si>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</si>
  <si>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</si>
  <si>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</si>
  <si>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</si>
  <si>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</si>
  <si>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по состоянию на 01.01.2024 года</t>
  </si>
  <si>
    <t>Реконструкция ПС 220 кВ Чулымская в части замены трансформаторов тока в ячейках №18 и №21 КРУН-6 кВ для технологического присоединения энергопринимающих устройств заявителя АО «Транснефть - Западная Сибирь»</t>
  </si>
  <si>
    <t>N_00.0089.000089</t>
  </si>
  <si>
    <t>Год раскрытия информации: 2024 год</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</si>
  <si>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</si>
  <si>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</si>
  <si>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</si>
  <si>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</si>
  <si>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</si>
  <si>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</si>
  <si>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</si>
  <si>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</si>
  <si>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</si>
  <si>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</si>
  <si>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</si>
  <si>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</si>
  <si>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</si>
  <si>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</si>
  <si>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</si>
  <si>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</si>
  <si>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</si>
  <si>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</si>
  <si>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</si>
  <si>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</si>
  <si>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</si>
  <si>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</si>
  <si>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</si>
  <si>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</si>
  <si>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</si>
  <si>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</si>
  <si>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</si>
  <si>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</si>
  <si>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</si>
  <si>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</si>
  <si>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</si>
  <si>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</si>
  <si>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</si>
  <si>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</si>
  <si>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</si>
  <si>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</si>
  <si>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</si>
  <si>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</si>
  <si>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</si>
  <si>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</si>
  <si>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</si>
  <si>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</si>
  <si>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</si>
  <si>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</si>
  <si>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</si>
  <si>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</si>
  <si>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</si>
  <si>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</si>
  <si>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</si>
  <si>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</si>
  <si>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</si>
  <si>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</si>
  <si>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</si>
  <si>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</si>
  <si>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</si>
  <si>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</si>
  <si>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</si>
  <si>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</si>
  <si>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</si>
  <si>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Изменение объемов освоения капитальных вложений обусловлено уточнением расчета стоимости</t>
  </si>
  <si>
    <t>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</si>
  <si>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Развитие электрической сети/усиление существующей электрической сети, связанное с подключением новых потребителей</t>
  </si>
  <si>
    <t>реконструкция</t>
  </si>
  <si>
    <t>Проектно-сметный метод расчета стоимости на основании Методики определения сметной стоимости, утвержденной Приказом Минстроя РФ от 04.08.2020 № 421/ПР (утвержденный АО "Электромагистраль" ССРСС)</t>
  </si>
  <si>
    <t>г. Чулым</t>
  </si>
  <si>
    <t>не требуется</t>
  </si>
  <si>
    <t>не относится</t>
  </si>
  <si>
    <t>-</t>
  </si>
  <si>
    <t>2,83 МВА</t>
  </si>
  <si>
    <t>240/7700046 от 31.08.2020</t>
  </si>
  <si>
    <t>ПС 220 кВ Чулымская ЗРУ-6 кВ яч. 16 (ф. 6-154)</t>
  </si>
  <si>
    <t>ПС 220 кВ Чулымская ЗРУ-6 кВ яч. 29 (ф. 6-159)</t>
  </si>
  <si>
    <t>1. Технологическое присоединение  энергопринимающих устройств Заявителей к сетям АО "Электромагистраль".</t>
  </si>
  <si>
    <t>Замена трансформаторов тока в ячейках, на трансформаторы тока с большим номинальным током с целью создания возможности ТП потребителя.</t>
  </si>
  <si>
    <t>ПС 220 кВ Чулымская</t>
  </si>
  <si>
    <t>131,42 тыс. руб с НДС за  1 ТТ шт.</t>
  </si>
  <si>
    <t>Выделение этапов не предусмотрено</t>
  </si>
  <si>
    <t>1. Договор технологического присоединения: 240/7700046 от 31.08.2020.</t>
  </si>
  <si>
    <t>П</t>
  </si>
  <si>
    <t>Сибирский Федеральный округ, Новосибирская область, г. Чулым</t>
  </si>
  <si>
    <t>Сетевая организация осуществляет:
1.1. Замена в ячейках №16 и №29 ЗРУ-6 кВ ПС 220 кВ Чулымская существующих трансформаторов тока. Тип и номинал устанавливаемых трансформаторов тока определить проектом.</t>
  </si>
  <si>
    <t>ДС 1 от 15.04.2021
ДС 2 от 11.04.2022
ДС 3 от 22.06.2023
ДС 4 от 24.01.2024</t>
  </si>
  <si>
    <t>Заключен</t>
  </si>
  <si>
    <t>Новосибирская область, Чулымский район, г. Чулым, ул. Нефтяников, д. 1Б (кадастровый номер земельного участка 54:30:010101:48)</t>
  </si>
  <si>
    <t>ЗРУ 6 кВ с питающими ЛЭП-6 кВ, перекачивающая станция «Чулым» и Чулымская нефтеперекачивающая станция</t>
  </si>
  <si>
    <t/>
  </si>
  <si>
    <t>1;2;3;4</t>
  </si>
  <si>
    <t>КВЛ по состоянию на 01.10.2024, тыс. руб. без НДС (без ФОТ)</t>
  </si>
  <si>
    <t>ФИН по состоянию на 01.10.2024, тыс. руб. с НДС (без взаимозачетов)</t>
  </si>
  <si>
    <t>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</si>
</sst>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1" fontId="7" fillId="0" borderId="1" xfId="1"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39" activePane="bottomRight" state="frozen"/>
      <selection activeCell="F1" sqref="F1"/>
      <selection pane="topRight" activeCell="F1" sqref="F1"/>
      <selection pane="bottomLeft" activeCell="F1" sqref="F1"/>
      <selection pane="bottomRight"/>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7" t="s">
        <v>448</v>
      </c>
      <c r="B5" s="297"/>
      <c r="C5" s="297"/>
      <c r="D5" s="129"/>
      <c r="E5" s="129"/>
      <c r="F5" s="129"/>
      <c r="G5" s="129"/>
      <c r="H5" s="129"/>
      <c r="I5" s="129"/>
      <c r="J5" s="129"/>
    </row>
    <row r="6" spans="1:22" s="14" customFormat="1" ht="18.75" x14ac:dyDescent="0.3">
      <c r="A6" s="224"/>
      <c r="H6" s="223"/>
    </row>
    <row r="7" spans="1:22" s="14" customFormat="1" ht="18.75" x14ac:dyDescent="0.2">
      <c r="A7" s="301" t="s">
        <v>9</v>
      </c>
      <c r="B7" s="301"/>
      <c r="C7" s="301"/>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2" t="s">
        <v>422</v>
      </c>
      <c r="B9" s="302"/>
      <c r="C9" s="302"/>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8" t="s">
        <v>8</v>
      </c>
      <c r="B10" s="298"/>
      <c r="C10" s="298"/>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2" t="s">
        <v>447</v>
      </c>
      <c r="B12" s="302"/>
      <c r="C12" s="302"/>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8" t="s">
        <v>7</v>
      </c>
      <c r="B13" s="298"/>
      <c r="C13" s="298"/>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3" t="s">
        <v>446</v>
      </c>
      <c r="B15" s="303"/>
      <c r="C15" s="303"/>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8" t="s">
        <v>5</v>
      </c>
      <c r="B16" s="298"/>
      <c r="C16" s="298"/>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9" t="s">
        <v>405</v>
      </c>
      <c r="B18" s="300"/>
      <c r="C18" s="300"/>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509</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510</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4"/>
      <c r="B24" s="295"/>
      <c r="C24" s="296"/>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513</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514</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514</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514</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514</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514</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515</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514</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514</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514</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516</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514</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4"/>
      <c r="B39" s="295"/>
      <c r="C39" s="296"/>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2">
        <v>5.3262</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v>0</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0.26375954545519059</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517</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4"/>
      <c r="B47" s="295"/>
      <c r="C47" s="296"/>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0.27835130568299998</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0</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2"/>
    </row>
    <row r="6" spans="1:32" ht="18.75" x14ac:dyDescent="0.25">
      <c r="A6" s="454" t="s">
        <v>9</v>
      </c>
      <c r="B6" s="454"/>
      <c r="C6" s="454"/>
      <c r="D6" s="454"/>
      <c r="E6" s="454"/>
      <c r="F6" s="454"/>
      <c r="G6" s="454"/>
      <c r="H6" s="454"/>
      <c r="I6" s="454"/>
      <c r="J6" s="454"/>
      <c r="K6" s="454"/>
      <c r="L6" s="454"/>
      <c r="M6" s="454"/>
      <c r="N6" s="454"/>
      <c r="O6" s="454"/>
      <c r="P6" s="454"/>
      <c r="Q6" s="454"/>
      <c r="R6" s="454"/>
      <c r="S6" s="454"/>
      <c r="T6" s="454"/>
      <c r="U6" s="454"/>
      <c r="V6" s="454"/>
      <c r="W6" s="454"/>
      <c r="X6" s="454"/>
      <c r="Y6" s="454"/>
      <c r="Z6" s="454"/>
      <c r="AA6" s="454"/>
      <c r="AB6" s="454"/>
      <c r="AC6" s="454"/>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53" t="str">
        <f>'1. паспорт местоположение'!A9:C9</f>
        <v>Акционерное общество "Электромагистраль"</v>
      </c>
      <c r="B8" s="453"/>
      <c r="C8" s="453"/>
      <c r="D8" s="453"/>
      <c r="E8" s="453"/>
      <c r="F8" s="453"/>
      <c r="G8" s="453"/>
      <c r="H8" s="453"/>
      <c r="I8" s="453"/>
      <c r="J8" s="453"/>
      <c r="K8" s="453"/>
      <c r="L8" s="453"/>
      <c r="M8" s="453"/>
      <c r="N8" s="453"/>
      <c r="O8" s="453"/>
      <c r="P8" s="453"/>
      <c r="Q8" s="453"/>
      <c r="R8" s="453"/>
      <c r="S8" s="453"/>
      <c r="T8" s="453"/>
      <c r="U8" s="453"/>
      <c r="V8" s="453"/>
      <c r="W8" s="453"/>
      <c r="X8" s="453"/>
      <c r="Y8" s="453"/>
      <c r="Z8" s="453"/>
      <c r="AA8" s="453"/>
      <c r="AB8" s="453"/>
      <c r="AC8" s="453"/>
    </row>
    <row r="9" spans="1:32" ht="18.75" customHeight="1" x14ac:dyDescent="0.25">
      <c r="A9" s="452" t="s">
        <v>8</v>
      </c>
      <c r="B9" s="452"/>
      <c r="C9" s="452"/>
      <c r="D9" s="452"/>
      <c r="E9" s="452"/>
      <c r="F9" s="452"/>
      <c r="G9" s="452"/>
      <c r="H9" s="452"/>
      <c r="I9" s="452"/>
      <c r="J9" s="452"/>
      <c r="K9" s="452"/>
      <c r="L9" s="452"/>
      <c r="M9" s="452"/>
      <c r="N9" s="452"/>
      <c r="O9" s="452"/>
      <c r="P9" s="452"/>
      <c r="Q9" s="452"/>
      <c r="R9" s="452"/>
      <c r="S9" s="452"/>
      <c r="T9" s="452"/>
      <c r="U9" s="452"/>
      <c r="V9" s="452"/>
      <c r="W9" s="452"/>
      <c r="X9" s="452"/>
      <c r="Y9" s="452"/>
      <c r="Z9" s="452"/>
      <c r="AA9" s="452"/>
      <c r="AB9" s="452"/>
      <c r="AC9" s="452"/>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53" t="str">
        <f>'1. паспорт местоположение'!A12:C12</f>
        <v>N_00.0089.000089</v>
      </c>
      <c r="B11" s="453"/>
      <c r="C11" s="453"/>
      <c r="D11" s="453"/>
      <c r="E11" s="453"/>
      <c r="F11" s="453"/>
      <c r="G11" s="453"/>
      <c r="H11" s="453"/>
      <c r="I11" s="453"/>
      <c r="J11" s="453"/>
      <c r="K11" s="453"/>
      <c r="L11" s="453"/>
      <c r="M11" s="453"/>
      <c r="N11" s="453"/>
      <c r="O11" s="453"/>
      <c r="P11" s="453"/>
      <c r="Q11" s="453"/>
      <c r="R11" s="453"/>
      <c r="S11" s="453"/>
      <c r="T11" s="453"/>
      <c r="U11" s="453"/>
      <c r="V11" s="453"/>
      <c r="W11" s="453"/>
      <c r="X11" s="453"/>
      <c r="Y11" s="453"/>
      <c r="Z11" s="453"/>
      <c r="AA11" s="453"/>
      <c r="AB11" s="453"/>
      <c r="AC11" s="453"/>
    </row>
    <row r="12" spans="1:32" x14ac:dyDescent="0.25">
      <c r="A12" s="452" t="s">
        <v>7</v>
      </c>
      <c r="B12" s="452"/>
      <c r="C12" s="452"/>
      <c r="D12" s="452"/>
      <c r="E12" s="452"/>
      <c r="F12" s="452"/>
      <c r="G12" s="452"/>
      <c r="H12" s="452"/>
      <c r="I12" s="452"/>
      <c r="J12" s="452"/>
      <c r="K12" s="452"/>
      <c r="L12" s="452"/>
      <c r="M12" s="452"/>
      <c r="N12" s="452"/>
      <c r="O12" s="452"/>
      <c r="P12" s="452"/>
      <c r="Q12" s="452"/>
      <c r="R12" s="452"/>
      <c r="S12" s="452"/>
      <c r="T12" s="452"/>
      <c r="U12" s="452"/>
      <c r="V12" s="452"/>
      <c r="W12" s="452"/>
      <c r="X12" s="452"/>
      <c r="Y12" s="452"/>
      <c r="Z12" s="452"/>
      <c r="AA12" s="452"/>
      <c r="AB12" s="452"/>
      <c r="AC12" s="452"/>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53" t="str">
        <f>'1. паспорт местоположение'!A15:C15</f>
        <v>Реконструкция ПС 220 кВ Чулымская в части замены трансформаторов тока в ячейках №18 и №21 КРУН-6 кВ для технологического присоединения энергопринимающих устройств заявителя АО «Транснефть - Западная Сибирь»</v>
      </c>
      <c r="B14" s="453"/>
      <c r="C14" s="453"/>
      <c r="D14" s="453"/>
      <c r="E14" s="453"/>
      <c r="F14" s="453"/>
      <c r="G14" s="453"/>
      <c r="H14" s="453"/>
      <c r="I14" s="453"/>
      <c r="J14" s="453"/>
      <c r="K14" s="453"/>
      <c r="L14" s="453"/>
      <c r="M14" s="453"/>
      <c r="N14" s="453"/>
      <c r="O14" s="453"/>
      <c r="P14" s="453"/>
      <c r="Q14" s="453"/>
      <c r="R14" s="453"/>
      <c r="S14" s="453"/>
      <c r="T14" s="453"/>
      <c r="U14" s="453"/>
      <c r="V14" s="453"/>
      <c r="W14" s="453"/>
      <c r="X14" s="453"/>
      <c r="Y14" s="453"/>
      <c r="Z14" s="453"/>
      <c r="AA14" s="453"/>
      <c r="AB14" s="453"/>
      <c r="AC14" s="453"/>
    </row>
    <row r="15" spans="1:32" ht="15.75" customHeight="1" x14ac:dyDescent="0.25">
      <c r="A15" s="452" t="s">
        <v>5</v>
      </c>
      <c r="B15" s="452"/>
      <c r="C15" s="452"/>
      <c r="D15" s="452"/>
      <c r="E15" s="452"/>
      <c r="F15" s="452"/>
      <c r="G15" s="452"/>
      <c r="H15" s="452"/>
      <c r="I15" s="452"/>
      <c r="J15" s="452"/>
      <c r="K15" s="452"/>
      <c r="L15" s="452"/>
      <c r="M15" s="452"/>
      <c r="N15" s="452"/>
      <c r="O15" s="452"/>
      <c r="P15" s="452"/>
      <c r="Q15" s="452"/>
      <c r="R15" s="452"/>
      <c r="S15" s="452"/>
      <c r="T15" s="452"/>
      <c r="U15" s="452"/>
      <c r="V15" s="452"/>
      <c r="W15" s="452"/>
      <c r="X15" s="452"/>
      <c r="Y15" s="452"/>
      <c r="Z15" s="452"/>
      <c r="AA15" s="452"/>
      <c r="AB15" s="452"/>
      <c r="AC15" s="452"/>
    </row>
    <row r="16" spans="1:32" x14ac:dyDescent="0.25">
      <c r="A16" s="455"/>
      <c r="B16" s="455"/>
      <c r="C16" s="455"/>
      <c r="D16" s="455"/>
      <c r="E16" s="455"/>
      <c r="F16" s="455"/>
      <c r="G16" s="455"/>
      <c r="H16" s="455"/>
      <c r="I16" s="455"/>
      <c r="J16" s="455"/>
      <c r="K16" s="455"/>
      <c r="L16" s="455"/>
      <c r="M16" s="455"/>
      <c r="N16" s="455"/>
      <c r="O16" s="455"/>
      <c r="P16" s="455"/>
      <c r="Q16" s="455"/>
      <c r="R16" s="455"/>
      <c r="S16" s="455"/>
      <c r="T16" s="455"/>
      <c r="U16" s="455"/>
      <c r="V16" s="455"/>
      <c r="W16" s="455"/>
      <c r="X16" s="455"/>
      <c r="Y16" s="455"/>
      <c r="Z16" s="455"/>
      <c r="AA16" s="455"/>
      <c r="AB16" s="455"/>
      <c r="AC16" s="455"/>
      <c r="AF16" s="213"/>
    </row>
    <row r="18" spans="1:32" x14ac:dyDescent="0.25">
      <c r="A18" s="460" t="s">
        <v>390</v>
      </c>
      <c r="B18" s="460"/>
      <c r="C18" s="460"/>
      <c r="D18" s="460"/>
      <c r="E18" s="460"/>
      <c r="F18" s="460"/>
      <c r="G18" s="460"/>
      <c r="H18" s="460"/>
      <c r="I18" s="460"/>
      <c r="J18" s="460"/>
      <c r="K18" s="460"/>
      <c r="L18" s="460"/>
      <c r="M18" s="460"/>
      <c r="N18" s="460"/>
      <c r="O18" s="460"/>
      <c r="P18" s="460"/>
      <c r="Q18" s="460"/>
      <c r="R18" s="460"/>
      <c r="S18" s="460"/>
      <c r="T18" s="460"/>
      <c r="U18" s="460"/>
      <c r="V18" s="460"/>
      <c r="W18" s="460"/>
      <c r="X18" s="460"/>
      <c r="Y18" s="460"/>
      <c r="Z18" s="460"/>
      <c r="AA18" s="460"/>
      <c r="AB18" s="460"/>
      <c r="AC18" s="460"/>
    </row>
    <row r="20" spans="1:32" ht="33" customHeight="1" x14ac:dyDescent="0.25">
      <c r="A20" s="456" t="s">
        <v>184</v>
      </c>
      <c r="B20" s="456" t="s">
        <v>183</v>
      </c>
      <c r="C20" s="446" t="s">
        <v>440</v>
      </c>
      <c r="D20" s="446"/>
      <c r="E20" s="459" t="s">
        <v>182</v>
      </c>
      <c r="F20" s="459"/>
      <c r="G20" s="449" t="s">
        <v>450</v>
      </c>
      <c r="H20" s="444">
        <v>2025</v>
      </c>
      <c r="I20" s="445"/>
      <c r="J20" s="445"/>
      <c r="K20" s="445"/>
      <c r="L20" s="444">
        <v>2026</v>
      </c>
      <c r="M20" s="445"/>
      <c r="N20" s="445"/>
      <c r="O20" s="445"/>
      <c r="P20" s="444">
        <v>2027</v>
      </c>
      <c r="Q20" s="445"/>
      <c r="R20" s="445"/>
      <c r="S20" s="445"/>
      <c r="T20" s="444">
        <v>2028</v>
      </c>
      <c r="U20" s="445"/>
      <c r="V20" s="445"/>
      <c r="W20" s="445"/>
      <c r="X20" s="444">
        <v>2029</v>
      </c>
      <c r="Y20" s="445"/>
      <c r="Z20" s="445"/>
      <c r="AA20" s="445"/>
      <c r="AB20" s="461" t="s">
        <v>181</v>
      </c>
      <c r="AC20" s="462"/>
      <c r="AD20" s="209"/>
      <c r="AE20" s="209"/>
      <c r="AF20" s="209"/>
    </row>
    <row r="21" spans="1:32" ht="99.75" customHeight="1" x14ac:dyDescent="0.25">
      <c r="A21" s="457"/>
      <c r="B21" s="457"/>
      <c r="C21" s="446"/>
      <c r="D21" s="446"/>
      <c r="E21" s="459"/>
      <c r="F21" s="459"/>
      <c r="G21" s="450"/>
      <c r="H21" s="448" t="s">
        <v>443</v>
      </c>
      <c r="I21" s="448"/>
      <c r="J21" s="447" t="s">
        <v>444</v>
      </c>
      <c r="K21" s="447"/>
      <c r="L21" s="448" t="s">
        <v>443</v>
      </c>
      <c r="M21" s="448"/>
      <c r="N21" s="447" t="s">
        <v>444</v>
      </c>
      <c r="O21" s="447"/>
      <c r="P21" s="446" t="s">
        <v>1</v>
      </c>
      <c r="Q21" s="446"/>
      <c r="R21" s="447" t="s">
        <v>444</v>
      </c>
      <c r="S21" s="447"/>
      <c r="T21" s="446" t="s">
        <v>1</v>
      </c>
      <c r="U21" s="446"/>
      <c r="V21" s="447" t="s">
        <v>444</v>
      </c>
      <c r="W21" s="447"/>
      <c r="X21" s="446" t="s">
        <v>1</v>
      </c>
      <c r="Y21" s="446"/>
      <c r="Z21" s="447" t="s">
        <v>444</v>
      </c>
      <c r="AA21" s="447"/>
      <c r="AB21" s="463"/>
      <c r="AC21" s="464"/>
    </row>
    <row r="22" spans="1:32" ht="89.25" customHeight="1" x14ac:dyDescent="0.25">
      <c r="A22" s="458"/>
      <c r="B22" s="458"/>
      <c r="C22" s="274" t="str">
        <f>H21</f>
        <v>Утвержденный план</v>
      </c>
      <c r="D22" s="283" t="s">
        <v>444</v>
      </c>
      <c r="E22" s="287" t="s">
        <v>445</v>
      </c>
      <c r="F22" s="287" t="s">
        <v>449</v>
      </c>
      <c r="G22" s="451"/>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0.27835130568299998</v>
      </c>
      <c r="D24" s="279">
        <f t="shared" si="0"/>
        <v>0.2628435369999999</v>
      </c>
      <c r="E24" s="284">
        <f t="shared" si="0"/>
        <v>0.2628435369999999</v>
      </c>
      <c r="F24" s="284">
        <f t="shared" si="0"/>
        <v>0</v>
      </c>
      <c r="G24" s="267">
        <f t="shared" si="0"/>
        <v>0.2628435369999999</v>
      </c>
      <c r="H24" s="267">
        <f t="shared" si="0"/>
        <v>0</v>
      </c>
      <c r="I24" s="267" t="s">
        <v>425</v>
      </c>
      <c r="J24" s="279">
        <f t="shared" ref="J24:N24" si="1">J25+J26+J27+J32+J33</f>
        <v>0</v>
      </c>
      <c r="K24" s="279" t="s">
        <v>425</v>
      </c>
      <c r="L24" s="267">
        <f>L25+L26+L27+L32+L33</f>
        <v>0.27835130568299998</v>
      </c>
      <c r="M24" s="267" t="s">
        <v>425</v>
      </c>
      <c r="N24" s="279">
        <f t="shared" si="1"/>
        <v>0</v>
      </c>
      <c r="O24" s="279" t="s">
        <v>425</v>
      </c>
      <c r="P24" s="153">
        <f t="shared" ref="P24" si="2">P25+P26+P27+P32+P33</f>
        <v>0</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0.27835130568299998</v>
      </c>
      <c r="AC24" s="284">
        <f>AC25+AC26+AC27+AC32+AC33</f>
        <v>0</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0.23301206122499998</v>
      </c>
      <c r="D27" s="279">
        <v>0.21980233311879349</v>
      </c>
      <c r="E27" s="285">
        <f>J27+N27+G27+P27+T27+X27</f>
        <v>0.21750429254199991</v>
      </c>
      <c r="F27" s="285">
        <f t="shared" si="8"/>
        <v>0</v>
      </c>
      <c r="G27" s="267">
        <v>0.21750429254199991</v>
      </c>
      <c r="H27" s="267">
        <f>SUM(H28:H31)</f>
        <v>0</v>
      </c>
      <c r="I27" s="267" t="s">
        <v>425</v>
      </c>
      <c r="J27" s="279">
        <f t="shared" ref="J27" si="9">SUM(J28:J31)</f>
        <v>0</v>
      </c>
      <c r="K27" s="279" t="s">
        <v>425</v>
      </c>
      <c r="L27" s="267">
        <f>SUM(L28:L31)</f>
        <v>0.27835130568299998</v>
      </c>
      <c r="M27" s="267" t="s">
        <v>425</v>
      </c>
      <c r="N27" s="279">
        <f t="shared" ref="N27" si="10">SUM(N28:N31)</f>
        <v>0</v>
      </c>
      <c r="O27" s="279" t="s">
        <v>425</v>
      </c>
      <c r="P27" s="153">
        <f t="shared" ref="P27" si="11">SUM(P28:P31)</f>
        <v>0</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0.27835130568299998</v>
      </c>
      <c r="AC27" s="284">
        <f>J27+N27+R27+V27+Z27</f>
        <v>0</v>
      </c>
    </row>
    <row r="28" spans="1:32" x14ac:dyDescent="0.25">
      <c r="A28" s="58" t="s">
        <v>426</v>
      </c>
      <c r="B28" s="42" t="s">
        <v>168</v>
      </c>
      <c r="C28" s="268" t="s">
        <v>425</v>
      </c>
      <c r="D28" s="281" t="s">
        <v>425</v>
      </c>
      <c r="E28" s="281" t="s">
        <v>425</v>
      </c>
      <c r="F28" s="281" t="s">
        <v>425</v>
      </c>
      <c r="G28" s="266" t="s">
        <v>425</v>
      </c>
      <c r="H28" s="266">
        <v>0</v>
      </c>
      <c r="I28" s="268" t="s">
        <v>534</v>
      </c>
      <c r="J28" s="280">
        <v>0</v>
      </c>
      <c r="K28" s="281" t="s">
        <v>534</v>
      </c>
      <c r="L28" s="266">
        <v>6.4936825235999987E-2</v>
      </c>
      <c r="M28" s="268" t="s">
        <v>60</v>
      </c>
      <c r="N28" s="280">
        <v>0</v>
      </c>
      <c r="O28" s="281" t="s">
        <v>534</v>
      </c>
      <c r="P28" s="154">
        <v>0</v>
      </c>
      <c r="Q28" s="154" t="s">
        <v>534</v>
      </c>
      <c r="R28" s="280">
        <v>0</v>
      </c>
      <c r="S28" s="281">
        <v>0</v>
      </c>
      <c r="T28" s="154">
        <v>0</v>
      </c>
      <c r="U28" s="154" t="s">
        <v>534</v>
      </c>
      <c r="V28" s="280">
        <v>0</v>
      </c>
      <c r="W28" s="281">
        <v>0</v>
      </c>
      <c r="X28" s="154">
        <v>0</v>
      </c>
      <c r="Y28" s="154" t="s">
        <v>534</v>
      </c>
      <c r="Z28" s="280">
        <v>0</v>
      </c>
      <c r="AA28" s="281">
        <v>0</v>
      </c>
      <c r="AB28" s="267">
        <f t="shared" ref="AB28:AB31" si="17">H28+L28+P28+T28+X28</f>
        <v>6.4936825235999987E-2</v>
      </c>
      <c r="AC28" s="284">
        <f>J28+N28+R28+V28+Z28</f>
        <v>0</v>
      </c>
    </row>
    <row r="29" spans="1:32" ht="31.5" x14ac:dyDescent="0.25">
      <c r="A29" s="58" t="s">
        <v>427</v>
      </c>
      <c r="B29" s="42" t="s">
        <v>166</v>
      </c>
      <c r="C29" s="268" t="s">
        <v>425</v>
      </c>
      <c r="D29" s="281" t="s">
        <v>425</v>
      </c>
      <c r="E29" s="281" t="s">
        <v>425</v>
      </c>
      <c r="F29" s="281" t="s">
        <v>425</v>
      </c>
      <c r="G29" s="266" t="s">
        <v>425</v>
      </c>
      <c r="H29" s="266">
        <v>0</v>
      </c>
      <c r="I29" s="268" t="s">
        <v>534</v>
      </c>
      <c r="J29" s="280">
        <v>0</v>
      </c>
      <c r="K29" s="281" t="s">
        <v>534</v>
      </c>
      <c r="L29" s="266">
        <v>2.2045647779999997E-2</v>
      </c>
      <c r="M29" s="268" t="s">
        <v>59</v>
      </c>
      <c r="N29" s="280">
        <v>0</v>
      </c>
      <c r="O29" s="281" t="s">
        <v>534</v>
      </c>
      <c r="P29" s="154">
        <v>0</v>
      </c>
      <c r="Q29" s="288" t="s">
        <v>534</v>
      </c>
      <c r="R29" s="280">
        <v>0</v>
      </c>
      <c r="S29" s="281">
        <v>0</v>
      </c>
      <c r="T29" s="154">
        <v>0</v>
      </c>
      <c r="U29" s="154" t="s">
        <v>534</v>
      </c>
      <c r="V29" s="280">
        <v>0</v>
      </c>
      <c r="W29" s="281">
        <v>0</v>
      </c>
      <c r="X29" s="154">
        <v>0</v>
      </c>
      <c r="Y29" s="154" t="s">
        <v>534</v>
      </c>
      <c r="Z29" s="280">
        <v>0</v>
      </c>
      <c r="AA29" s="281">
        <v>0</v>
      </c>
      <c r="AB29" s="267">
        <f t="shared" si="17"/>
        <v>2.2045647779999997E-2</v>
      </c>
      <c r="AC29" s="284">
        <f>J29+N29+R29+V29+Z29</f>
        <v>0</v>
      </c>
      <c r="AD29" s="213"/>
      <c r="AE29" s="269"/>
    </row>
    <row r="30" spans="1:32" x14ac:dyDescent="0.25">
      <c r="A30" s="58" t="s">
        <v>428</v>
      </c>
      <c r="B30" s="42" t="s">
        <v>164</v>
      </c>
      <c r="C30" s="268" t="s">
        <v>425</v>
      </c>
      <c r="D30" s="281" t="s">
        <v>425</v>
      </c>
      <c r="E30" s="281" t="s">
        <v>425</v>
      </c>
      <c r="F30" s="281" t="s">
        <v>425</v>
      </c>
      <c r="G30" s="266" t="s">
        <v>425</v>
      </c>
      <c r="H30" s="266">
        <v>0</v>
      </c>
      <c r="I30" s="268" t="s">
        <v>534</v>
      </c>
      <c r="J30" s="280">
        <v>0</v>
      </c>
      <c r="K30" s="281" t="s">
        <v>534</v>
      </c>
      <c r="L30" s="266">
        <v>9.600944832000001E-2</v>
      </c>
      <c r="M30" s="268" t="s">
        <v>61</v>
      </c>
      <c r="N30" s="280">
        <v>0</v>
      </c>
      <c r="O30" s="281" t="s">
        <v>534</v>
      </c>
      <c r="P30" s="154">
        <v>0</v>
      </c>
      <c r="Q30" s="154" t="s">
        <v>534</v>
      </c>
      <c r="R30" s="280">
        <v>0</v>
      </c>
      <c r="S30" s="281">
        <v>0</v>
      </c>
      <c r="T30" s="154">
        <v>0</v>
      </c>
      <c r="U30" s="154" t="s">
        <v>534</v>
      </c>
      <c r="V30" s="280">
        <v>0</v>
      </c>
      <c r="W30" s="281">
        <v>0</v>
      </c>
      <c r="X30" s="154">
        <v>0</v>
      </c>
      <c r="Y30" s="154" t="s">
        <v>534</v>
      </c>
      <c r="Z30" s="280">
        <v>0</v>
      </c>
      <c r="AA30" s="281">
        <v>0</v>
      </c>
      <c r="AB30" s="267">
        <f t="shared" si="17"/>
        <v>9.600944832000001E-2</v>
      </c>
      <c r="AC30" s="284">
        <f>J30+N30+R30+V30+Z30</f>
        <v>0</v>
      </c>
      <c r="AD30" s="213"/>
      <c r="AE30" s="269"/>
    </row>
    <row r="31" spans="1:32" x14ac:dyDescent="0.25">
      <c r="A31" s="58" t="s">
        <v>429</v>
      </c>
      <c r="B31" s="42" t="s">
        <v>162</v>
      </c>
      <c r="C31" s="268" t="s">
        <v>425</v>
      </c>
      <c r="D31" s="281" t="s">
        <v>425</v>
      </c>
      <c r="E31" s="281" t="s">
        <v>425</v>
      </c>
      <c r="F31" s="281" t="s">
        <v>425</v>
      </c>
      <c r="G31" s="266" t="s">
        <v>425</v>
      </c>
      <c r="H31" s="266">
        <v>0</v>
      </c>
      <c r="I31" s="268" t="s">
        <v>534</v>
      </c>
      <c r="J31" s="280">
        <v>0</v>
      </c>
      <c r="K31" s="281" t="s">
        <v>534</v>
      </c>
      <c r="L31" s="266">
        <v>9.5359384346999976E-2</v>
      </c>
      <c r="M31" s="268" t="s">
        <v>535</v>
      </c>
      <c r="N31" s="280">
        <v>0</v>
      </c>
      <c r="O31" s="281" t="s">
        <v>534</v>
      </c>
      <c r="P31" s="154">
        <v>0</v>
      </c>
      <c r="Q31" s="154" t="s">
        <v>534</v>
      </c>
      <c r="R31" s="280">
        <v>0</v>
      </c>
      <c r="S31" s="281">
        <v>0</v>
      </c>
      <c r="T31" s="154">
        <v>0</v>
      </c>
      <c r="U31" s="154" t="s">
        <v>534</v>
      </c>
      <c r="V31" s="280">
        <v>0</v>
      </c>
      <c r="W31" s="281">
        <v>0</v>
      </c>
      <c r="X31" s="154">
        <v>0</v>
      </c>
      <c r="Y31" s="154" t="s">
        <v>534</v>
      </c>
      <c r="Z31" s="280">
        <v>0</v>
      </c>
      <c r="AA31" s="281">
        <v>0</v>
      </c>
      <c r="AB31" s="267">
        <f t="shared" si="17"/>
        <v>9.5359384346999976E-2</v>
      </c>
      <c r="AC31" s="284">
        <f>J31+N31+R31+V31+Z31</f>
        <v>0</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4.5339244457999993E-2</v>
      </c>
      <c r="D33" s="280">
        <v>4.30412038812064E-2</v>
      </c>
      <c r="E33" s="285">
        <f>J33+N33+G33+P33+T33+X33</f>
        <v>4.5339244457999993E-2</v>
      </c>
      <c r="F33" s="285">
        <f t="shared" ref="F33" si="18">E33-G33</f>
        <v>0</v>
      </c>
      <c r="G33" s="266">
        <v>4.5339244457999993E-2</v>
      </c>
      <c r="H33" s="266">
        <v>0</v>
      </c>
      <c r="I33" s="266" t="str">
        <f>I31</f>
        <v/>
      </c>
      <c r="J33" s="280">
        <v>0</v>
      </c>
      <c r="K33" s="280" t="str">
        <f>K31</f>
        <v/>
      </c>
      <c r="L33" s="266">
        <v>0</v>
      </c>
      <c r="M33" s="266" t="str">
        <f>M31</f>
        <v>1;2;3;4</v>
      </c>
      <c r="N33" s="280">
        <v>0</v>
      </c>
      <c r="O33" s="280">
        <v>0</v>
      </c>
      <c r="P33" s="154">
        <v>0</v>
      </c>
      <c r="Q33" s="154">
        <v>0</v>
      </c>
      <c r="R33" s="280">
        <v>0</v>
      </c>
      <c r="S33" s="280">
        <v>0</v>
      </c>
      <c r="T33" s="154">
        <v>0</v>
      </c>
      <c r="U33" s="154">
        <v>0</v>
      </c>
      <c r="V33" s="280">
        <v>0</v>
      </c>
      <c r="W33" s="280">
        <v>0</v>
      </c>
      <c r="X33" s="154">
        <v>0</v>
      </c>
      <c r="Y33" s="154">
        <v>0</v>
      </c>
      <c r="Z33" s="280">
        <v>0</v>
      </c>
      <c r="AA33" s="280">
        <v>0</v>
      </c>
      <c r="AB33" s="266">
        <f>X33+L33+H33+P33+T33</f>
        <v>0</v>
      </c>
      <c r="AC33" s="280">
        <f>Z33+N33+J33+R33+V33</f>
        <v>0</v>
      </c>
    </row>
    <row r="34" spans="1:30" ht="47.25" x14ac:dyDescent="0.25">
      <c r="A34" s="60" t="s">
        <v>61</v>
      </c>
      <c r="B34" s="59" t="s">
        <v>170</v>
      </c>
      <c r="C34" s="267">
        <f>SUM(C35:C38)</f>
        <v>0.23301206122499998</v>
      </c>
      <c r="D34" s="279">
        <f t="shared" ref="D34:G34" si="19">SUM(D35:D38)</f>
        <v>0.22003027499999997</v>
      </c>
      <c r="E34" s="285">
        <f t="shared" ref="E34" si="20">J34+N34+G34+P34+T34+X34</f>
        <v>0.22003027499999997</v>
      </c>
      <c r="F34" s="279">
        <f t="shared" si="19"/>
        <v>0</v>
      </c>
      <c r="G34" s="267">
        <f t="shared" si="19"/>
        <v>0.22003027499999997</v>
      </c>
      <c r="H34" s="267">
        <f>SUM(H35:H38)</f>
        <v>0</v>
      </c>
      <c r="I34" s="267" t="s">
        <v>425</v>
      </c>
      <c r="J34" s="279">
        <f t="shared" ref="J34" si="21">SUM(J35:J38)</f>
        <v>0</v>
      </c>
      <c r="K34" s="279" t="s">
        <v>425</v>
      </c>
      <c r="L34" s="267">
        <f t="shared" ref="L34" si="22">SUM(L35:L38)</f>
        <v>0</v>
      </c>
      <c r="M34" s="267" t="s">
        <v>425</v>
      </c>
      <c r="N34" s="279">
        <f t="shared" ref="N34:P34" si="23">SUM(N35:N38)</f>
        <v>0</v>
      </c>
      <c r="O34" s="279" t="s">
        <v>425</v>
      </c>
      <c r="P34" s="153">
        <f t="shared" si="23"/>
        <v>0</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0</v>
      </c>
      <c r="AC34" s="284">
        <f>J34+N34+R34+V34+Z34</f>
        <v>0</v>
      </c>
      <c r="AD34" s="213"/>
    </row>
    <row r="35" spans="1:30" x14ac:dyDescent="0.25">
      <c r="A35" s="60" t="s">
        <v>169</v>
      </c>
      <c r="B35" s="42" t="s">
        <v>168</v>
      </c>
      <c r="C35" s="266">
        <v>5.4114021029999994E-2</v>
      </c>
      <c r="D35" s="280">
        <v>5.1099169999999999E-2</v>
      </c>
      <c r="E35" s="285">
        <f>J35+N35+G35+P35+T35+X35</f>
        <v>5.1099169999999999E-2</v>
      </c>
      <c r="F35" s="285">
        <f>E35-G35</f>
        <v>0</v>
      </c>
      <c r="G35" s="266">
        <v>5.1099169999999999E-2</v>
      </c>
      <c r="H35" s="266">
        <v>0</v>
      </c>
      <c r="I35" s="266">
        <v>0</v>
      </c>
      <c r="J35" s="280">
        <v>0</v>
      </c>
      <c r="K35" s="281">
        <v>0</v>
      </c>
      <c r="L35" s="266">
        <v>0</v>
      </c>
      <c r="M35" s="266" t="s">
        <v>59</v>
      </c>
      <c r="N35" s="280">
        <v>0</v>
      </c>
      <c r="O35" s="281">
        <v>0</v>
      </c>
      <c r="P35" s="154">
        <v>0</v>
      </c>
      <c r="Q35" s="155">
        <v>0</v>
      </c>
      <c r="R35" s="280">
        <v>0</v>
      </c>
      <c r="S35" s="281">
        <v>0</v>
      </c>
      <c r="T35" s="154">
        <v>0</v>
      </c>
      <c r="U35" s="155">
        <v>0</v>
      </c>
      <c r="V35" s="280">
        <v>0</v>
      </c>
      <c r="W35" s="281">
        <v>0</v>
      </c>
      <c r="X35" s="154">
        <v>0</v>
      </c>
      <c r="Y35" s="155">
        <v>0</v>
      </c>
      <c r="Z35" s="280">
        <v>0</v>
      </c>
      <c r="AA35" s="281">
        <v>0</v>
      </c>
      <c r="AB35" s="267">
        <f>H35+L35+P35+T35+X35</f>
        <v>0</v>
      </c>
      <c r="AC35" s="284">
        <f>J35+N35+R35+V35+Z35</f>
        <v>0</v>
      </c>
      <c r="AD35" s="210"/>
    </row>
    <row r="36" spans="1:30" ht="31.5" x14ac:dyDescent="0.25">
      <c r="A36" s="60" t="s">
        <v>167</v>
      </c>
      <c r="B36" s="42" t="s">
        <v>166</v>
      </c>
      <c r="C36" s="266">
        <v>1.8371373149999995E-2</v>
      </c>
      <c r="D36" s="280">
        <v>1.7347849999999998E-2</v>
      </c>
      <c r="E36" s="285">
        <f>J36+N36+G36+P36+T36+X36</f>
        <v>1.7347849999999998E-2</v>
      </c>
      <c r="F36" s="285">
        <f t="shared" ref="F36:F37" si="30">E36-G36</f>
        <v>0</v>
      </c>
      <c r="G36" s="266">
        <v>1.7347849999999998E-2</v>
      </c>
      <c r="H36" s="266">
        <v>0</v>
      </c>
      <c r="I36" s="266">
        <v>0</v>
      </c>
      <c r="J36" s="280">
        <v>0</v>
      </c>
      <c r="K36" s="281">
        <v>0</v>
      </c>
      <c r="L36" s="266">
        <v>0</v>
      </c>
      <c r="M36" s="266" t="s">
        <v>61</v>
      </c>
      <c r="N36" s="280">
        <v>0</v>
      </c>
      <c r="O36" s="281">
        <v>0</v>
      </c>
      <c r="P36" s="154">
        <v>0</v>
      </c>
      <c r="Q36" s="155">
        <v>0</v>
      </c>
      <c r="R36" s="280">
        <v>0</v>
      </c>
      <c r="S36" s="281">
        <v>0</v>
      </c>
      <c r="T36" s="154">
        <v>0</v>
      </c>
      <c r="U36" s="155">
        <v>0</v>
      </c>
      <c r="V36" s="280">
        <v>0</v>
      </c>
      <c r="W36" s="281">
        <v>0</v>
      </c>
      <c r="X36" s="154">
        <v>0</v>
      </c>
      <c r="Y36" s="155">
        <v>0</v>
      </c>
      <c r="Z36" s="280">
        <v>0</v>
      </c>
      <c r="AA36" s="281">
        <v>0</v>
      </c>
      <c r="AB36" s="267">
        <f t="shared" si="29"/>
        <v>0</v>
      </c>
      <c r="AC36" s="284">
        <f>J36+N36+R36+V36+Z36</f>
        <v>0</v>
      </c>
    </row>
    <row r="37" spans="1:30" x14ac:dyDescent="0.25">
      <c r="A37" s="60" t="s">
        <v>165</v>
      </c>
      <c r="B37" s="42" t="s">
        <v>164</v>
      </c>
      <c r="C37" s="266">
        <v>8.0007873600000001E-2</v>
      </c>
      <c r="D37" s="280">
        <v>7.555039999999999E-2</v>
      </c>
      <c r="E37" s="285">
        <f>J37+N37+G37+P37+T37+X37</f>
        <v>7.555039999999999E-2</v>
      </c>
      <c r="F37" s="285">
        <f t="shared" si="30"/>
        <v>0</v>
      </c>
      <c r="G37" s="266">
        <v>7.555039999999999E-2</v>
      </c>
      <c r="H37" s="266">
        <v>0</v>
      </c>
      <c r="I37" s="266">
        <v>0</v>
      </c>
      <c r="J37" s="280">
        <v>0</v>
      </c>
      <c r="K37" s="281">
        <v>0</v>
      </c>
      <c r="L37" s="266">
        <v>0</v>
      </c>
      <c r="M37" s="266" t="s">
        <v>535</v>
      </c>
      <c r="N37" s="280">
        <v>0</v>
      </c>
      <c r="O37" s="281">
        <v>0</v>
      </c>
      <c r="P37" s="154">
        <v>0</v>
      </c>
      <c r="Q37" s="155">
        <v>0</v>
      </c>
      <c r="R37" s="280">
        <v>0</v>
      </c>
      <c r="S37" s="281">
        <v>0</v>
      </c>
      <c r="T37" s="154">
        <v>0</v>
      </c>
      <c r="U37" s="155">
        <v>0</v>
      </c>
      <c r="V37" s="280">
        <v>0</v>
      </c>
      <c r="W37" s="281">
        <v>0</v>
      </c>
      <c r="X37" s="154">
        <v>0</v>
      </c>
      <c r="Y37" s="155">
        <v>0</v>
      </c>
      <c r="Z37" s="280">
        <v>0</v>
      </c>
      <c r="AA37" s="281">
        <v>0</v>
      </c>
      <c r="AB37" s="267">
        <f t="shared" si="29"/>
        <v>0</v>
      </c>
      <c r="AC37" s="284">
        <f>J37+N37+R37+V37+Z37</f>
        <v>0</v>
      </c>
    </row>
    <row r="38" spans="1:30" x14ac:dyDescent="0.25">
      <c r="A38" s="60" t="s">
        <v>163</v>
      </c>
      <c r="B38" s="42" t="s">
        <v>162</v>
      </c>
      <c r="C38" s="266">
        <v>8.0518793444999986E-2</v>
      </c>
      <c r="D38" s="280">
        <v>7.6032854999999983E-2</v>
      </c>
      <c r="E38" s="285">
        <f>J38+N38+G38+P38+T38+X38</f>
        <v>7.6032854999999983E-2</v>
      </c>
      <c r="F38" s="285">
        <f>E38-G38</f>
        <v>0</v>
      </c>
      <c r="G38" s="266">
        <v>7.6032854999999983E-2</v>
      </c>
      <c r="H38" s="266">
        <v>0</v>
      </c>
      <c r="I38" s="266">
        <v>0</v>
      </c>
      <c r="J38" s="280">
        <v>0</v>
      </c>
      <c r="K38" s="281">
        <v>0</v>
      </c>
      <c r="L38" s="266">
        <v>0</v>
      </c>
      <c r="M38" s="266">
        <v>0</v>
      </c>
      <c r="N38" s="280">
        <v>0</v>
      </c>
      <c r="O38" s="281">
        <v>0</v>
      </c>
      <c r="P38" s="154">
        <v>0</v>
      </c>
      <c r="Q38" s="155">
        <v>0</v>
      </c>
      <c r="R38" s="280">
        <v>0</v>
      </c>
      <c r="S38" s="281">
        <v>0</v>
      </c>
      <c r="T38" s="154">
        <v>0</v>
      </c>
      <c r="U38" s="155">
        <v>0</v>
      </c>
      <c r="V38" s="280">
        <v>0</v>
      </c>
      <c r="W38" s="281">
        <v>0</v>
      </c>
      <c r="X38" s="154">
        <v>0</v>
      </c>
      <c r="Y38" s="155">
        <v>0</v>
      </c>
      <c r="Z38" s="280">
        <v>0</v>
      </c>
      <c r="AA38" s="281">
        <v>0</v>
      </c>
      <c r="AB38" s="267">
        <f t="shared" si="29"/>
        <v>0</v>
      </c>
      <c r="AC38" s="284">
        <f>J38+N38+R38+V38+Z38</f>
        <v>0</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4</v>
      </c>
      <c r="D46" s="280">
        <v>4</v>
      </c>
      <c r="E46" s="285">
        <f t="shared" si="31"/>
        <v>4</v>
      </c>
      <c r="F46" s="285">
        <f>E46-G46</f>
        <v>0</v>
      </c>
      <c r="G46" s="266">
        <v>4</v>
      </c>
      <c r="H46" s="266">
        <v>0</v>
      </c>
      <c r="I46" s="268">
        <v>0</v>
      </c>
      <c r="J46" s="280">
        <v>0</v>
      </c>
      <c r="K46" s="281">
        <v>0</v>
      </c>
      <c r="L46" s="266">
        <v>0</v>
      </c>
      <c r="M46" s="268">
        <v>0</v>
      </c>
      <c r="N46" s="280">
        <v>0</v>
      </c>
      <c r="O46" s="281">
        <v>0</v>
      </c>
      <c r="P46" s="154">
        <v>0</v>
      </c>
      <c r="Q46" s="155">
        <v>0</v>
      </c>
      <c r="R46" s="280">
        <v>0</v>
      </c>
      <c r="S46" s="281">
        <v>0</v>
      </c>
      <c r="T46" s="154">
        <v>0</v>
      </c>
      <c r="U46" s="155">
        <v>0</v>
      </c>
      <c r="V46" s="280">
        <v>0</v>
      </c>
      <c r="W46" s="281">
        <v>0</v>
      </c>
      <c r="X46" s="154">
        <v>0</v>
      </c>
      <c r="Y46" s="155">
        <v>0</v>
      </c>
      <c r="Z46" s="280">
        <v>0</v>
      </c>
      <c r="AA46" s="281">
        <v>0</v>
      </c>
      <c r="AB46" s="267">
        <f t="shared" si="29"/>
        <v>0</v>
      </c>
      <c r="AC46" s="284">
        <f t="shared" si="32"/>
        <v>0</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4</v>
      </c>
      <c r="D54" s="280">
        <v>4</v>
      </c>
      <c r="E54" s="285">
        <f t="shared" si="34"/>
        <v>4</v>
      </c>
      <c r="F54" s="285">
        <f t="shared" si="33"/>
        <v>0</v>
      </c>
      <c r="G54" s="266">
        <v>4</v>
      </c>
      <c r="H54" s="266">
        <v>0</v>
      </c>
      <c r="I54" s="268">
        <v>0</v>
      </c>
      <c r="J54" s="280">
        <v>0</v>
      </c>
      <c r="K54" s="281">
        <v>0</v>
      </c>
      <c r="L54" s="266">
        <v>0</v>
      </c>
      <c r="M54" s="268">
        <v>0</v>
      </c>
      <c r="N54" s="280">
        <v>0</v>
      </c>
      <c r="O54" s="281">
        <v>0</v>
      </c>
      <c r="P54" s="154">
        <v>0</v>
      </c>
      <c r="Q54" s="155">
        <v>0</v>
      </c>
      <c r="R54" s="280">
        <v>0</v>
      </c>
      <c r="S54" s="281">
        <v>0</v>
      </c>
      <c r="T54" s="154">
        <v>0</v>
      </c>
      <c r="U54" s="155">
        <v>0</v>
      </c>
      <c r="V54" s="280">
        <v>0</v>
      </c>
      <c r="W54" s="281">
        <v>0</v>
      </c>
      <c r="X54" s="154">
        <v>0</v>
      </c>
      <c r="Y54" s="155">
        <v>0</v>
      </c>
      <c r="Z54" s="280">
        <v>0</v>
      </c>
      <c r="AA54" s="281">
        <v>0</v>
      </c>
      <c r="AB54" s="267">
        <f t="shared" si="29"/>
        <v>0</v>
      </c>
      <c r="AC54" s="284">
        <f t="shared" si="35"/>
        <v>0</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0.23301206122499996</v>
      </c>
      <c r="D56" s="280">
        <v>0.220030275</v>
      </c>
      <c r="E56" s="285">
        <f t="shared" ref="E56:E61" si="36">J56+N56+G56+P56+T56+X56</f>
        <v>0.220030275</v>
      </c>
      <c r="F56" s="280">
        <f t="shared" si="33"/>
        <v>0</v>
      </c>
      <c r="G56" s="266">
        <v>0.220030275</v>
      </c>
      <c r="H56" s="266">
        <v>0</v>
      </c>
      <c r="I56" s="268">
        <v>0</v>
      </c>
      <c r="J56" s="280">
        <v>0</v>
      </c>
      <c r="K56" s="281">
        <v>0</v>
      </c>
      <c r="L56" s="266">
        <v>0</v>
      </c>
      <c r="M56" s="268">
        <v>0</v>
      </c>
      <c r="N56" s="280">
        <v>0</v>
      </c>
      <c r="O56" s="281">
        <v>0</v>
      </c>
      <c r="P56" s="154">
        <v>0</v>
      </c>
      <c r="Q56" s="155">
        <v>0</v>
      </c>
      <c r="R56" s="280">
        <v>0</v>
      </c>
      <c r="S56" s="281">
        <v>0</v>
      </c>
      <c r="T56" s="154">
        <v>0</v>
      </c>
      <c r="U56" s="155">
        <v>0</v>
      </c>
      <c r="V56" s="280">
        <v>0</v>
      </c>
      <c r="W56" s="281">
        <v>0</v>
      </c>
      <c r="X56" s="154">
        <v>0</v>
      </c>
      <c r="Y56" s="155">
        <v>0</v>
      </c>
      <c r="Z56" s="280">
        <v>0</v>
      </c>
      <c r="AA56" s="281">
        <v>0</v>
      </c>
      <c r="AB56" s="267">
        <f t="shared" ref="AB56:AB68" si="37">H56+L56+P56+T56+X56</f>
        <v>0</v>
      </c>
      <c r="AC56" s="284">
        <f t="shared" ref="AC56:AC68" si="38">J56+N56+R56+V56+Z56</f>
        <v>0</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4</v>
      </c>
      <c r="D61" s="280">
        <v>4</v>
      </c>
      <c r="E61" s="285">
        <f t="shared" si="36"/>
        <v>4</v>
      </c>
      <c r="F61" s="285">
        <f t="shared" si="33"/>
        <v>0</v>
      </c>
      <c r="G61" s="266">
        <v>4</v>
      </c>
      <c r="H61" s="266">
        <v>0</v>
      </c>
      <c r="I61" s="268">
        <v>0</v>
      </c>
      <c r="J61" s="280">
        <v>0</v>
      </c>
      <c r="K61" s="281">
        <v>0</v>
      </c>
      <c r="L61" s="266">
        <v>0</v>
      </c>
      <c r="M61" s="268">
        <v>0</v>
      </c>
      <c r="N61" s="280">
        <v>0</v>
      </c>
      <c r="O61" s="281">
        <v>0</v>
      </c>
      <c r="P61" s="154">
        <v>0</v>
      </c>
      <c r="Q61" s="155">
        <v>0</v>
      </c>
      <c r="R61" s="280">
        <v>0</v>
      </c>
      <c r="S61" s="281">
        <v>0</v>
      </c>
      <c r="T61" s="154">
        <v>0</v>
      </c>
      <c r="U61" s="155">
        <v>0</v>
      </c>
      <c r="V61" s="280">
        <v>0</v>
      </c>
      <c r="W61" s="281">
        <v>0</v>
      </c>
      <c r="X61" s="154">
        <v>0</v>
      </c>
      <c r="Y61" s="155">
        <v>0</v>
      </c>
      <c r="Z61" s="280">
        <v>0</v>
      </c>
      <c r="AA61" s="281">
        <v>0</v>
      </c>
      <c r="AB61" s="267">
        <f t="shared" si="37"/>
        <v>0</v>
      </c>
      <c r="AC61" s="284">
        <f t="shared" si="38"/>
        <v>0</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43" t="s">
        <v>451</v>
      </c>
      <c r="C69" s="443"/>
      <c r="D69" s="443"/>
      <c r="E69" s="443"/>
      <c r="F69" s="443"/>
      <c r="G69" s="443"/>
      <c r="H69" s="443"/>
      <c r="I69" s="443"/>
      <c r="J69" s="443"/>
      <c r="K69" s="443"/>
      <c r="L69" s="443"/>
      <c r="M69" s="443"/>
      <c r="N69" s="443"/>
      <c r="O69" s="443"/>
      <c r="P69" s="443"/>
      <c r="Q69" s="443"/>
      <c r="R69" s="443"/>
      <c r="S69" s="443"/>
      <c r="T69" s="443"/>
      <c r="U69" s="443"/>
      <c r="V69" s="443"/>
      <c r="W69" s="443"/>
      <c r="X69" s="443"/>
      <c r="Y69" s="443"/>
      <c r="Z69" s="443"/>
      <c r="AA69" s="443"/>
      <c r="AB69" s="443"/>
      <c r="AC69" s="443"/>
    </row>
    <row r="70" spans="1:29" ht="32.25" customHeight="1" x14ac:dyDescent="0.25">
      <c r="B70" s="440"/>
      <c r="C70" s="440"/>
      <c r="D70" s="440"/>
      <c r="E70" s="440"/>
      <c r="F70" s="440"/>
      <c r="G70" s="440"/>
      <c r="H70" s="440"/>
      <c r="I70" s="440"/>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41"/>
      <c r="C72" s="441"/>
      <c r="D72" s="441"/>
      <c r="E72" s="441"/>
      <c r="F72" s="441"/>
      <c r="G72" s="441"/>
      <c r="H72" s="441"/>
      <c r="I72" s="441"/>
      <c r="J72" s="203"/>
      <c r="K72" s="203"/>
    </row>
    <row r="74" spans="1:29" ht="36.75" customHeight="1" x14ac:dyDescent="0.25">
      <c r="B74" s="440"/>
      <c r="C74" s="440"/>
      <c r="D74" s="440"/>
      <c r="E74" s="440"/>
      <c r="F74" s="440"/>
      <c r="G74" s="440"/>
      <c r="H74" s="440"/>
      <c r="I74" s="440"/>
      <c r="J74" s="202"/>
      <c r="K74" s="202"/>
    </row>
    <row r="75" spans="1:29" x14ac:dyDescent="0.25">
      <c r="B75" s="56"/>
      <c r="C75" s="56"/>
      <c r="D75" s="56"/>
      <c r="E75" s="56"/>
      <c r="F75" s="56"/>
      <c r="N75" s="207"/>
    </row>
    <row r="76" spans="1:29" ht="51" customHeight="1" x14ac:dyDescent="0.25">
      <c r="B76" s="440"/>
      <c r="C76" s="440"/>
      <c r="D76" s="440"/>
      <c r="E76" s="440"/>
      <c r="F76" s="440"/>
      <c r="G76" s="440"/>
      <c r="H76" s="440"/>
      <c r="I76" s="440"/>
      <c r="J76" s="202"/>
      <c r="K76" s="202"/>
      <c r="N76" s="207"/>
    </row>
    <row r="77" spans="1:29" ht="32.25" customHeight="1" x14ac:dyDescent="0.25">
      <c r="B77" s="441"/>
      <c r="C77" s="441"/>
      <c r="D77" s="441"/>
      <c r="E77" s="441"/>
      <c r="F77" s="441"/>
      <c r="G77" s="441"/>
      <c r="H77" s="441"/>
      <c r="I77" s="441"/>
      <c r="J77" s="203"/>
      <c r="K77" s="203"/>
    </row>
    <row r="78" spans="1:29" ht="51.75" customHeight="1" x14ac:dyDescent="0.25">
      <c r="B78" s="440"/>
      <c r="C78" s="440"/>
      <c r="D78" s="440"/>
      <c r="E78" s="440"/>
      <c r="F78" s="440"/>
      <c r="G78" s="440"/>
      <c r="H78" s="440"/>
      <c r="I78" s="440"/>
      <c r="J78" s="202"/>
      <c r="K78" s="202"/>
    </row>
    <row r="79" spans="1:29" ht="21.75" customHeight="1" x14ac:dyDescent="0.25">
      <c r="B79" s="442"/>
      <c r="C79" s="442"/>
      <c r="D79" s="442"/>
      <c r="E79" s="442"/>
      <c r="F79" s="442"/>
      <c r="G79" s="442"/>
      <c r="H79" s="442"/>
      <c r="I79" s="442"/>
      <c r="J79" s="204"/>
      <c r="K79" s="204"/>
      <c r="L79" s="55"/>
      <c r="M79" s="55"/>
    </row>
    <row r="80" spans="1:29" ht="23.25" customHeight="1" x14ac:dyDescent="0.25">
      <c r="B80" s="55"/>
      <c r="C80" s="55"/>
      <c r="D80" s="55"/>
      <c r="E80" s="55"/>
      <c r="F80" s="55"/>
    </row>
    <row r="81" spans="2:11" ht="18.75" customHeight="1" x14ac:dyDescent="0.25">
      <c r="B81" s="439"/>
      <c r="C81" s="439"/>
      <c r="D81" s="439"/>
      <c r="E81" s="439"/>
      <c r="F81" s="439"/>
      <c r="G81" s="439"/>
      <c r="H81" s="439"/>
      <c r="I81" s="439"/>
      <c r="J81" s="205"/>
      <c r="K81" s="205"/>
    </row>
  </sheetData>
  <autoFilter ref="A23:AF69" xr:uid="{00000000-0009-0000-0000-00000A000000}"/>
  <mergeCells count="40">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A4:AC4"/>
    <mergeCell ref="A12:AC12"/>
    <mergeCell ref="A9:AC9"/>
    <mergeCell ref="A11:AC11"/>
    <mergeCell ref="A8:AC8"/>
    <mergeCell ref="A6:AC6"/>
    <mergeCell ref="B69:AC69"/>
    <mergeCell ref="T20:W20"/>
    <mergeCell ref="T21:U21"/>
    <mergeCell ref="V21:W21"/>
    <mergeCell ref="P20:S20"/>
    <mergeCell ref="L20:O20"/>
    <mergeCell ref="L21:M21"/>
    <mergeCell ref="N21:O21"/>
    <mergeCell ref="G20:G22"/>
    <mergeCell ref="H21:I21"/>
    <mergeCell ref="H20:K20"/>
    <mergeCell ref="B81:I81"/>
    <mergeCell ref="B70:I70"/>
    <mergeCell ref="B72:I72"/>
    <mergeCell ref="B74:I74"/>
    <mergeCell ref="B76:I76"/>
    <mergeCell ref="B77:I77"/>
    <mergeCell ref="B78:I78"/>
    <mergeCell ref="B79:I79"/>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18" zoomScale="80" zoomScaleSheetLayoutView="80" workbookViewId="0">
      <selection activeCell="AX18"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c r="AS7" s="310"/>
      <c r="AT7" s="310"/>
      <c r="AU7" s="310"/>
      <c r="AV7" s="310"/>
      <c r="AW7" s="310"/>
    </row>
    <row r="8" spans="1:49" ht="18.75" x14ac:dyDescent="0.25">
      <c r="A8" s="310"/>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310"/>
      <c r="AB8" s="310"/>
      <c r="AC8" s="310"/>
      <c r="AD8" s="310"/>
      <c r="AE8" s="310"/>
      <c r="AF8" s="310"/>
      <c r="AG8" s="310"/>
      <c r="AH8" s="310"/>
      <c r="AI8" s="310"/>
      <c r="AJ8" s="310"/>
      <c r="AK8" s="310"/>
      <c r="AL8" s="310"/>
      <c r="AM8" s="310"/>
      <c r="AN8" s="310"/>
      <c r="AO8" s="310"/>
      <c r="AP8" s="310"/>
      <c r="AQ8" s="310"/>
      <c r="AR8" s="310"/>
      <c r="AS8" s="310"/>
      <c r="AT8" s="310"/>
      <c r="AU8" s="310"/>
      <c r="AV8" s="310"/>
      <c r="AW8" s="310"/>
    </row>
    <row r="9" spans="1:49" x14ac:dyDescent="0.25">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c r="AS9" s="311"/>
      <c r="AT9" s="311"/>
      <c r="AU9" s="311"/>
      <c r="AV9" s="311"/>
      <c r="AW9" s="311"/>
    </row>
    <row r="10" spans="1:49" ht="15.75" x14ac:dyDescent="0.25">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c r="AS10" s="315"/>
      <c r="AT10" s="315"/>
      <c r="AU10" s="315"/>
      <c r="AV10" s="315"/>
      <c r="AW10" s="315"/>
    </row>
    <row r="11" spans="1:49" ht="18.75" x14ac:dyDescent="0.25">
      <c r="A11" s="310"/>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310"/>
      <c r="AB11" s="310"/>
      <c r="AC11" s="310"/>
      <c r="AD11" s="310"/>
      <c r="AE11" s="310"/>
      <c r="AF11" s="310"/>
      <c r="AG11" s="310"/>
      <c r="AH11" s="310"/>
      <c r="AI11" s="310"/>
      <c r="AJ11" s="310"/>
      <c r="AK11" s="310"/>
      <c r="AL11" s="310"/>
      <c r="AM11" s="310"/>
      <c r="AN11" s="310"/>
      <c r="AO11" s="310"/>
      <c r="AP11" s="310"/>
      <c r="AQ11" s="310"/>
      <c r="AR11" s="310"/>
      <c r="AS11" s="310"/>
      <c r="AT11" s="310"/>
      <c r="AU11" s="310"/>
      <c r="AV11" s="310"/>
      <c r="AW11" s="310"/>
    </row>
    <row r="12" spans="1:49" x14ac:dyDescent="0.25">
      <c r="A12" s="311" t="str">
        <f>'1. паспорт местоположение'!A12:C12</f>
        <v>N_00.0089.000089</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c r="AS12" s="311"/>
      <c r="AT12" s="311"/>
      <c r="AU12" s="311"/>
      <c r="AV12" s="311"/>
      <c r="AW12" s="311"/>
    </row>
    <row r="13" spans="1:49" ht="15.75" x14ac:dyDescent="0.25">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c r="AS13" s="315"/>
      <c r="AT13" s="315"/>
      <c r="AU13" s="315"/>
      <c r="AV13" s="315"/>
      <c r="AW13" s="315"/>
    </row>
    <row r="14" spans="1:49" ht="18.75" x14ac:dyDescent="0.25">
      <c r="A14" s="316"/>
      <c r="B14" s="316"/>
      <c r="C14" s="316"/>
      <c r="D14" s="316"/>
      <c r="E14" s="316"/>
      <c r="F14" s="316"/>
      <c r="G14" s="316"/>
      <c r="H14" s="316"/>
      <c r="I14" s="316"/>
      <c r="J14" s="316"/>
      <c r="K14" s="316"/>
      <c r="L14" s="316"/>
      <c r="M14" s="316"/>
      <c r="N14" s="316"/>
      <c r="O14" s="316"/>
      <c r="P14" s="316"/>
      <c r="Q14" s="316"/>
      <c r="R14" s="316"/>
      <c r="S14" s="316"/>
      <c r="T14" s="316"/>
      <c r="U14" s="316"/>
      <c r="V14" s="316"/>
      <c r="W14" s="316"/>
      <c r="X14" s="316"/>
      <c r="Y14" s="316"/>
      <c r="Z14" s="316"/>
      <c r="AA14" s="316"/>
      <c r="AB14" s="316"/>
      <c r="AC14" s="316"/>
      <c r="AD14" s="316"/>
      <c r="AE14" s="316"/>
      <c r="AF14" s="316"/>
      <c r="AG14" s="316"/>
      <c r="AH14" s="316"/>
      <c r="AI14" s="316"/>
      <c r="AJ14" s="316"/>
      <c r="AK14" s="316"/>
      <c r="AL14" s="316"/>
      <c r="AM14" s="316"/>
      <c r="AN14" s="316"/>
      <c r="AO14" s="316"/>
      <c r="AP14" s="316"/>
      <c r="AQ14" s="316"/>
      <c r="AR14" s="316"/>
      <c r="AS14" s="316"/>
      <c r="AT14" s="316"/>
      <c r="AU14" s="316"/>
      <c r="AV14" s="316"/>
      <c r="AW14" s="316"/>
    </row>
    <row r="15" spans="1:49" x14ac:dyDescent="0.25">
      <c r="A15" s="311" t="str">
        <f>'1. паспорт местоположение'!A15:C15</f>
        <v>Реконструкция ПС 220 кВ Чулымская в части замены трансформаторов тока в ячейках №18 и №21 КРУН-6 кВ для технологического присоединения энергопринимающих устройств заявителя АО «Транснефть - Западная Сибирь»</v>
      </c>
      <c r="B15" s="311"/>
      <c r="C15" s="311"/>
      <c r="D15" s="311"/>
      <c r="E15" s="311"/>
      <c r="F15" s="311"/>
      <c r="G15" s="311"/>
      <c r="H15" s="311"/>
      <c r="I15" s="311"/>
      <c r="J15" s="311"/>
      <c r="K15" s="311"/>
      <c r="L15" s="311"/>
      <c r="M15" s="311"/>
      <c r="N15" s="311"/>
      <c r="O15" s="311"/>
      <c r="P15" s="311"/>
      <c r="Q15" s="311"/>
      <c r="R15" s="311"/>
      <c r="S15" s="311"/>
      <c r="T15" s="311"/>
      <c r="U15" s="311"/>
      <c r="V15" s="311"/>
      <c r="W15" s="311"/>
      <c r="X15" s="311"/>
      <c r="Y15" s="311"/>
      <c r="Z15" s="311"/>
      <c r="AA15" s="311"/>
      <c r="AB15" s="311"/>
      <c r="AC15" s="311"/>
      <c r="AD15" s="311"/>
      <c r="AE15" s="311"/>
      <c r="AF15" s="311"/>
      <c r="AG15" s="311"/>
      <c r="AH15" s="311"/>
      <c r="AI15" s="311"/>
      <c r="AJ15" s="311"/>
      <c r="AK15" s="311"/>
      <c r="AL15" s="311"/>
      <c r="AM15" s="311"/>
      <c r="AN15" s="311"/>
      <c r="AO15" s="311"/>
      <c r="AP15" s="311"/>
      <c r="AQ15" s="311"/>
      <c r="AR15" s="311"/>
      <c r="AS15" s="311"/>
      <c r="AT15" s="311"/>
      <c r="AU15" s="311"/>
      <c r="AV15" s="311"/>
      <c r="AW15" s="311"/>
    </row>
    <row r="16" spans="1:49" ht="15.75" x14ac:dyDescent="0.25">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c r="AS16" s="315"/>
      <c r="AT16" s="315"/>
      <c r="AU16" s="315"/>
      <c r="AV16" s="315"/>
      <c r="AW16" s="315"/>
    </row>
    <row r="17" spans="1:56"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351"/>
      <c r="AB17" s="351"/>
      <c r="AC17" s="351"/>
      <c r="AD17" s="351"/>
      <c r="AE17" s="351"/>
      <c r="AF17" s="351"/>
      <c r="AG17" s="351"/>
      <c r="AH17" s="351"/>
      <c r="AI17" s="351"/>
      <c r="AJ17" s="351"/>
      <c r="AK17" s="351"/>
      <c r="AL17" s="351"/>
      <c r="AM17" s="351"/>
      <c r="AN17" s="351"/>
      <c r="AO17" s="351"/>
      <c r="AP17" s="351"/>
      <c r="AQ17" s="351"/>
      <c r="AR17" s="351"/>
      <c r="AS17" s="351"/>
      <c r="AT17" s="351"/>
      <c r="AU17" s="351"/>
      <c r="AV17" s="351"/>
      <c r="AW17" s="351"/>
    </row>
    <row r="18" spans="1:56" ht="14.25" customHeight="1"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351"/>
      <c r="AB18" s="351"/>
      <c r="AC18" s="351"/>
      <c r="AD18" s="351"/>
      <c r="AE18" s="351"/>
      <c r="AF18" s="351"/>
      <c r="AG18" s="351"/>
      <c r="AH18" s="351"/>
      <c r="AI18" s="351"/>
      <c r="AJ18" s="351"/>
      <c r="AK18" s="351"/>
      <c r="AL18" s="351"/>
      <c r="AM18" s="351"/>
      <c r="AN18" s="351"/>
      <c r="AO18" s="351"/>
      <c r="AP18" s="351"/>
      <c r="AQ18" s="351"/>
      <c r="AR18" s="351"/>
      <c r="AS18" s="351"/>
      <c r="AT18" s="351"/>
      <c r="AU18" s="351"/>
      <c r="AV18" s="351"/>
      <c r="AW18" s="351"/>
    </row>
    <row r="19" spans="1:56"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c r="AB19" s="351"/>
      <c r="AC19" s="351"/>
      <c r="AD19" s="351"/>
      <c r="AE19" s="351"/>
      <c r="AF19" s="351"/>
      <c r="AG19" s="351"/>
      <c r="AH19" s="351"/>
      <c r="AI19" s="351"/>
      <c r="AJ19" s="351"/>
      <c r="AK19" s="351"/>
      <c r="AL19" s="351"/>
      <c r="AM19" s="351"/>
      <c r="AN19" s="351"/>
      <c r="AO19" s="351"/>
      <c r="AP19" s="351"/>
      <c r="AQ19" s="351"/>
      <c r="AR19" s="351"/>
      <c r="AS19" s="351"/>
      <c r="AT19" s="351"/>
      <c r="AU19" s="351"/>
      <c r="AV19" s="351"/>
      <c r="AW19" s="351"/>
    </row>
    <row r="20" spans="1:56" s="20" customFormat="1"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345"/>
      <c r="AB20" s="345"/>
      <c r="AC20" s="345"/>
      <c r="AD20" s="345"/>
      <c r="AE20" s="345"/>
      <c r="AF20" s="345"/>
      <c r="AG20" s="345"/>
      <c r="AH20" s="345"/>
      <c r="AI20" s="345"/>
      <c r="AJ20" s="345"/>
      <c r="AK20" s="345"/>
      <c r="AL20" s="345"/>
      <c r="AM20" s="345"/>
      <c r="AN20" s="345"/>
      <c r="AO20" s="345"/>
      <c r="AP20" s="345"/>
      <c r="AQ20" s="345"/>
      <c r="AR20" s="345"/>
      <c r="AS20" s="345"/>
      <c r="AT20" s="345"/>
      <c r="AU20" s="345"/>
      <c r="AV20" s="345"/>
      <c r="AW20" s="345"/>
    </row>
    <row r="21" spans="1:56" s="20" customFormat="1" x14ac:dyDescent="0.25">
      <c r="A21" s="479" t="s">
        <v>403</v>
      </c>
      <c r="B21" s="479"/>
      <c r="C21" s="479"/>
      <c r="D21" s="479"/>
      <c r="E21" s="479"/>
      <c r="F21" s="479"/>
      <c r="G21" s="479"/>
      <c r="H21" s="479"/>
      <c r="I21" s="479"/>
      <c r="J21" s="479"/>
      <c r="K21" s="479"/>
      <c r="L21" s="479"/>
      <c r="M21" s="479"/>
      <c r="N21" s="479"/>
      <c r="O21" s="479"/>
      <c r="P21" s="479"/>
      <c r="Q21" s="479"/>
      <c r="R21" s="479"/>
      <c r="S21" s="479"/>
      <c r="T21" s="479"/>
      <c r="U21" s="479"/>
      <c r="V21" s="479"/>
      <c r="W21" s="479"/>
      <c r="X21" s="479"/>
      <c r="Y21" s="479"/>
      <c r="Z21" s="479"/>
      <c r="AA21" s="479"/>
      <c r="AB21" s="479"/>
      <c r="AC21" s="479"/>
      <c r="AD21" s="479"/>
      <c r="AE21" s="479"/>
      <c r="AF21" s="479"/>
      <c r="AG21" s="479"/>
      <c r="AH21" s="479"/>
      <c r="AI21" s="479"/>
      <c r="AJ21" s="479"/>
      <c r="AK21" s="479"/>
      <c r="AL21" s="479"/>
      <c r="AM21" s="479"/>
      <c r="AN21" s="479"/>
      <c r="AO21" s="479"/>
      <c r="AP21" s="479"/>
      <c r="AQ21" s="479"/>
      <c r="AR21" s="479"/>
      <c r="AS21" s="479"/>
      <c r="AT21" s="479"/>
      <c r="AU21" s="479"/>
      <c r="AV21" s="479"/>
      <c r="AW21" s="479"/>
    </row>
    <row r="22" spans="1:56" s="20" customFormat="1" ht="58.5" customHeight="1" x14ac:dyDescent="0.25">
      <c r="A22" s="470" t="s">
        <v>50</v>
      </c>
      <c r="B22" s="481" t="s">
        <v>24</v>
      </c>
      <c r="C22" s="470" t="s">
        <v>49</v>
      </c>
      <c r="D22" s="470" t="s">
        <v>48</v>
      </c>
      <c r="E22" s="484" t="s">
        <v>414</v>
      </c>
      <c r="F22" s="485"/>
      <c r="G22" s="485"/>
      <c r="H22" s="485"/>
      <c r="I22" s="485"/>
      <c r="J22" s="485"/>
      <c r="K22" s="485"/>
      <c r="L22" s="486"/>
      <c r="M22" s="470" t="s">
        <v>47</v>
      </c>
      <c r="N22" s="470" t="s">
        <v>46</v>
      </c>
      <c r="O22" s="470" t="s">
        <v>45</v>
      </c>
      <c r="P22" s="465" t="s">
        <v>206</v>
      </c>
      <c r="Q22" s="465" t="s">
        <v>44</v>
      </c>
      <c r="R22" s="465" t="s">
        <v>43</v>
      </c>
      <c r="S22" s="465" t="s">
        <v>42</v>
      </c>
      <c r="T22" s="465"/>
      <c r="U22" s="487" t="s">
        <v>41</v>
      </c>
      <c r="V22" s="487" t="s">
        <v>40</v>
      </c>
      <c r="W22" s="465" t="s">
        <v>39</v>
      </c>
      <c r="X22" s="465" t="s">
        <v>38</v>
      </c>
      <c r="Y22" s="465" t="s">
        <v>37</v>
      </c>
      <c r="Z22" s="472" t="s">
        <v>36</v>
      </c>
      <c r="AA22" s="465" t="s">
        <v>35</v>
      </c>
      <c r="AB22" s="465" t="s">
        <v>34</v>
      </c>
      <c r="AC22" s="465" t="s">
        <v>33</v>
      </c>
      <c r="AD22" s="465" t="s">
        <v>32</v>
      </c>
      <c r="AE22" s="465" t="s">
        <v>431</v>
      </c>
      <c r="AF22" s="465" t="s">
        <v>31</v>
      </c>
      <c r="AG22" s="465"/>
      <c r="AH22" s="465"/>
      <c r="AI22" s="465"/>
      <c r="AJ22" s="465"/>
      <c r="AK22" s="465"/>
      <c r="AL22" s="465"/>
      <c r="AM22" s="465" t="s">
        <v>30</v>
      </c>
      <c r="AN22" s="465"/>
      <c r="AO22" s="465"/>
      <c r="AP22" s="465"/>
      <c r="AQ22" s="465" t="s">
        <v>29</v>
      </c>
      <c r="AR22" s="465"/>
      <c r="AS22" s="465" t="s">
        <v>28</v>
      </c>
      <c r="AT22" s="465" t="s">
        <v>27</v>
      </c>
      <c r="AU22" s="465" t="s">
        <v>442</v>
      </c>
      <c r="AV22" s="465" t="s">
        <v>26</v>
      </c>
      <c r="AW22" s="473" t="s">
        <v>25</v>
      </c>
      <c r="AX22" s="490" t="s">
        <v>536</v>
      </c>
      <c r="AY22" s="490" t="s">
        <v>537</v>
      </c>
      <c r="AZ22" s="490" t="s">
        <v>434</v>
      </c>
      <c r="BA22" s="490" t="s">
        <v>435</v>
      </c>
      <c r="BB22" s="490" t="s">
        <v>330</v>
      </c>
      <c r="BC22" s="490"/>
      <c r="BD22" s="490"/>
    </row>
    <row r="23" spans="1:56" s="20" customFormat="1" ht="64.5" customHeight="1" x14ac:dyDescent="0.25">
      <c r="A23" s="480"/>
      <c r="B23" s="482"/>
      <c r="C23" s="480"/>
      <c r="D23" s="480"/>
      <c r="E23" s="475" t="s">
        <v>23</v>
      </c>
      <c r="F23" s="466" t="s">
        <v>129</v>
      </c>
      <c r="G23" s="466" t="s">
        <v>128</v>
      </c>
      <c r="H23" s="466" t="s">
        <v>127</v>
      </c>
      <c r="I23" s="468" t="s">
        <v>349</v>
      </c>
      <c r="J23" s="468" t="s">
        <v>350</v>
      </c>
      <c r="K23" s="468" t="s">
        <v>351</v>
      </c>
      <c r="L23" s="466" t="s">
        <v>78</v>
      </c>
      <c r="M23" s="480"/>
      <c r="N23" s="480"/>
      <c r="O23" s="480"/>
      <c r="P23" s="465"/>
      <c r="Q23" s="465"/>
      <c r="R23" s="465"/>
      <c r="S23" s="477" t="s">
        <v>1</v>
      </c>
      <c r="T23" s="477" t="s">
        <v>11</v>
      </c>
      <c r="U23" s="487"/>
      <c r="V23" s="487"/>
      <c r="W23" s="465"/>
      <c r="X23" s="465"/>
      <c r="Y23" s="465"/>
      <c r="Z23" s="465"/>
      <c r="AA23" s="465"/>
      <c r="AB23" s="465"/>
      <c r="AC23" s="465"/>
      <c r="AD23" s="465"/>
      <c r="AE23" s="465"/>
      <c r="AF23" s="465" t="s">
        <v>22</v>
      </c>
      <c r="AG23" s="465"/>
      <c r="AH23" s="465"/>
      <c r="AI23" s="465" t="s">
        <v>21</v>
      </c>
      <c r="AJ23" s="465"/>
      <c r="AK23" s="470" t="s">
        <v>20</v>
      </c>
      <c r="AL23" s="470" t="s">
        <v>19</v>
      </c>
      <c r="AM23" s="470" t="s">
        <v>18</v>
      </c>
      <c r="AN23" s="470" t="s">
        <v>17</v>
      </c>
      <c r="AO23" s="470" t="s">
        <v>16</v>
      </c>
      <c r="AP23" s="470" t="s">
        <v>15</v>
      </c>
      <c r="AQ23" s="470" t="s">
        <v>14</v>
      </c>
      <c r="AR23" s="488" t="s">
        <v>11</v>
      </c>
      <c r="AS23" s="465"/>
      <c r="AT23" s="465"/>
      <c r="AU23" s="465"/>
      <c r="AV23" s="465"/>
      <c r="AW23" s="474"/>
      <c r="AX23" s="491"/>
      <c r="AY23" s="491"/>
      <c r="AZ23" s="491"/>
      <c r="BA23" s="491"/>
      <c r="BB23" s="491"/>
      <c r="BC23" s="491"/>
      <c r="BD23" s="491"/>
    </row>
    <row r="24" spans="1:56" s="20" customFormat="1" ht="96.75" customHeight="1" x14ac:dyDescent="0.25">
      <c r="A24" s="471"/>
      <c r="B24" s="483"/>
      <c r="C24" s="471"/>
      <c r="D24" s="471"/>
      <c r="E24" s="476"/>
      <c r="F24" s="467"/>
      <c r="G24" s="467"/>
      <c r="H24" s="467"/>
      <c r="I24" s="469"/>
      <c r="J24" s="469"/>
      <c r="K24" s="469"/>
      <c r="L24" s="467"/>
      <c r="M24" s="471"/>
      <c r="N24" s="471"/>
      <c r="O24" s="471"/>
      <c r="P24" s="465"/>
      <c r="Q24" s="465"/>
      <c r="R24" s="465"/>
      <c r="S24" s="478"/>
      <c r="T24" s="478"/>
      <c r="U24" s="487"/>
      <c r="V24" s="487"/>
      <c r="W24" s="465"/>
      <c r="X24" s="465"/>
      <c r="Y24" s="465"/>
      <c r="Z24" s="465"/>
      <c r="AA24" s="465"/>
      <c r="AB24" s="465"/>
      <c r="AC24" s="465"/>
      <c r="AD24" s="465"/>
      <c r="AE24" s="465"/>
      <c r="AF24" s="116" t="s">
        <v>13</v>
      </c>
      <c r="AG24" s="150" t="s">
        <v>432</v>
      </c>
      <c r="AH24" s="116" t="s">
        <v>12</v>
      </c>
      <c r="AI24" s="117" t="s">
        <v>1</v>
      </c>
      <c r="AJ24" s="117" t="s">
        <v>11</v>
      </c>
      <c r="AK24" s="471"/>
      <c r="AL24" s="471"/>
      <c r="AM24" s="471"/>
      <c r="AN24" s="471"/>
      <c r="AO24" s="471"/>
      <c r="AP24" s="471"/>
      <c r="AQ24" s="471"/>
      <c r="AR24" s="489"/>
      <c r="AS24" s="465"/>
      <c r="AT24" s="465"/>
      <c r="AU24" s="465"/>
      <c r="AV24" s="465"/>
      <c r="AW24" s="474"/>
      <c r="AX24" s="492"/>
      <c r="AY24" s="492"/>
      <c r="AZ24" s="492"/>
      <c r="BA24" s="492"/>
      <c r="BB24" s="492"/>
      <c r="BC24" s="492"/>
      <c r="BD24" s="492"/>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v>45444</v>
      </c>
      <c r="E26" s="177">
        <v>4</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0</v>
      </c>
      <c r="Q26" s="177" t="s">
        <v>425</v>
      </c>
      <c r="R26" s="179">
        <f>SUM(R27:R86)</f>
        <v>0</v>
      </c>
      <c r="S26" s="177" t="s">
        <v>425</v>
      </c>
      <c r="T26" s="177" t="s">
        <v>425</v>
      </c>
      <c r="U26" s="177" t="s">
        <v>425</v>
      </c>
      <c r="V26" s="177" t="s">
        <v>425</v>
      </c>
      <c r="W26" s="177" t="s">
        <v>425</v>
      </c>
      <c r="X26" s="177" t="s">
        <v>425</v>
      </c>
      <c r="Y26" s="177" t="s">
        <v>425</v>
      </c>
      <c r="Z26" s="177" t="s">
        <v>425</v>
      </c>
      <c r="AA26" s="177" t="s">
        <v>425</v>
      </c>
      <c r="AB26" s="179">
        <f>SUM(AB27:AB86)</f>
        <v>0</v>
      </c>
      <c r="AC26" s="177" t="s">
        <v>425</v>
      </c>
      <c r="AD26" s="179">
        <f>SUM(AD27:AD86)</f>
        <v>0</v>
      </c>
      <c r="AE26" s="179">
        <f>SUM(AE27:AE86)</f>
        <v>0</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0</v>
      </c>
      <c r="AY26" s="179">
        <f t="shared" si="46"/>
        <v>0</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425</v>
      </c>
      <c r="N27" s="214" t="s">
        <v>425</v>
      </c>
      <c r="O27" s="214" t="s">
        <v>425</v>
      </c>
      <c r="P27" s="215" t="s">
        <v>425</v>
      </c>
      <c r="Q27" s="214" t="s">
        <v>425</v>
      </c>
      <c r="R27" s="215" t="s">
        <v>425</v>
      </c>
      <c r="S27" s="214" t="s">
        <v>425</v>
      </c>
      <c r="T27" s="214" t="s">
        <v>425</v>
      </c>
      <c r="U27" s="214" t="s">
        <v>425</v>
      </c>
      <c r="V27" s="214" t="s">
        <v>425</v>
      </c>
      <c r="W27" s="214" t="s">
        <v>425</v>
      </c>
      <c r="X27" s="214" t="s">
        <v>425</v>
      </c>
      <c r="Y27" s="214" t="s">
        <v>425</v>
      </c>
      <c r="Z27" s="214" t="s">
        <v>425</v>
      </c>
      <c r="AA27" s="214" t="s">
        <v>425</v>
      </c>
      <c r="AB27" s="215" t="s">
        <v>425</v>
      </c>
      <c r="AC27" s="214" t="s">
        <v>425</v>
      </c>
      <c r="AD27" s="215" t="s">
        <v>425</v>
      </c>
      <c r="AE27" s="291" t="str">
        <f>IF(IFERROR(AD27-AY27,"нд")&lt;0,0,IFERROR(AD27-AY27,"нд"))</f>
        <v>нд</v>
      </c>
      <c r="AF27" s="214" t="s">
        <v>425</v>
      </c>
      <c r="AG27" s="214" t="s">
        <v>425</v>
      </c>
      <c r="AH27" s="214" t="s">
        <v>425</v>
      </c>
      <c r="AI27" s="216" t="s">
        <v>425</v>
      </c>
      <c r="AJ27" s="216" t="s">
        <v>425</v>
      </c>
      <c r="AK27" s="216" t="s">
        <v>425</v>
      </c>
      <c r="AL27" s="216" t="s">
        <v>425</v>
      </c>
      <c r="AM27" s="214" t="s">
        <v>425</v>
      </c>
      <c r="AN27" s="214" t="s">
        <v>425</v>
      </c>
      <c r="AO27" s="214" t="s">
        <v>425</v>
      </c>
      <c r="AP27" s="214" t="s">
        <v>425</v>
      </c>
      <c r="AQ27" s="216" t="s">
        <v>425</v>
      </c>
      <c r="AR27" s="216" t="s">
        <v>425</v>
      </c>
      <c r="AS27" s="216" t="s">
        <v>425</v>
      </c>
      <c r="AT27" s="216" t="s">
        <v>425</v>
      </c>
      <c r="AU27" s="216" t="s">
        <v>425</v>
      </c>
      <c r="AV27" s="214" t="s">
        <v>425</v>
      </c>
      <c r="AW27" s="214" t="s">
        <v>425</v>
      </c>
      <c r="AX27" s="217">
        <v>0</v>
      </c>
      <c r="AY27" s="217">
        <v>0</v>
      </c>
      <c r="AZ27" s="215" t="s">
        <v>425</v>
      </c>
      <c r="BA27" s="215" t="s">
        <v>425</v>
      </c>
      <c r="BB27" s="215" t="s">
        <v>425</v>
      </c>
      <c r="BC27" s="215" t="s">
        <v>425</v>
      </c>
      <c r="BD27" s="215" t="str">
        <f>CONCATENATE(BB27,", ",BA27,", ",N27,", ","договор № ",BC27)</f>
        <v>нд, нд, нд, договор № нд</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425</v>
      </c>
      <c r="N28" s="214" t="s">
        <v>425</v>
      </c>
      <c r="O28" s="214" t="s">
        <v>425</v>
      </c>
      <c r="P28" s="215" t="s">
        <v>425</v>
      </c>
      <c r="Q28" s="214" t="s">
        <v>425</v>
      </c>
      <c r="R28" s="215" t="s">
        <v>425</v>
      </c>
      <c r="S28" s="214" t="s">
        <v>425</v>
      </c>
      <c r="T28" s="214" t="s">
        <v>425</v>
      </c>
      <c r="U28" s="214" t="s">
        <v>425</v>
      </c>
      <c r="V28" s="214" t="s">
        <v>425</v>
      </c>
      <c r="W28" s="214" t="s">
        <v>425</v>
      </c>
      <c r="X28" s="214" t="s">
        <v>425</v>
      </c>
      <c r="Y28" s="214" t="s">
        <v>425</v>
      </c>
      <c r="Z28" s="214" t="s">
        <v>425</v>
      </c>
      <c r="AA28" s="214" t="s">
        <v>425</v>
      </c>
      <c r="AB28" s="215" t="s">
        <v>425</v>
      </c>
      <c r="AC28" s="214" t="s">
        <v>425</v>
      </c>
      <c r="AD28" s="215" t="s">
        <v>425</v>
      </c>
      <c r="AE28" s="291" t="str">
        <f t="shared" ref="AE28:AE86" si="49">IF(IFERROR(AD28-AY28,"нд")&lt;0,0,IFERROR(AD28-AY28,"нд"))</f>
        <v>нд</v>
      </c>
      <c r="AF28" s="214" t="s">
        <v>425</v>
      </c>
      <c r="AG28" s="214" t="s">
        <v>425</v>
      </c>
      <c r="AH28" s="214" t="s">
        <v>425</v>
      </c>
      <c r="AI28" s="216" t="s">
        <v>425</v>
      </c>
      <c r="AJ28" s="216" t="s">
        <v>425</v>
      </c>
      <c r="AK28" s="216" t="s">
        <v>425</v>
      </c>
      <c r="AL28" s="216" t="s">
        <v>425</v>
      </c>
      <c r="AM28" s="214" t="s">
        <v>425</v>
      </c>
      <c r="AN28" s="214" t="s">
        <v>425</v>
      </c>
      <c r="AO28" s="214" t="s">
        <v>425</v>
      </c>
      <c r="AP28" s="214" t="s">
        <v>425</v>
      </c>
      <c r="AQ28" s="216" t="s">
        <v>425</v>
      </c>
      <c r="AR28" s="216" t="s">
        <v>425</v>
      </c>
      <c r="AS28" s="216" t="s">
        <v>425</v>
      </c>
      <c r="AT28" s="216" t="s">
        <v>425</v>
      </c>
      <c r="AU28" s="216" t="s">
        <v>425</v>
      </c>
      <c r="AV28" s="214" t="s">
        <v>425</v>
      </c>
      <c r="AW28" s="214" t="s">
        <v>425</v>
      </c>
      <c r="AX28" s="215">
        <v>0</v>
      </c>
      <c r="AY28" s="215">
        <v>0</v>
      </c>
      <c r="AZ28" s="215" t="s">
        <v>425</v>
      </c>
      <c r="BA28" s="215" t="s">
        <v>425</v>
      </c>
      <c r="BB28" s="215" t="s">
        <v>425</v>
      </c>
      <c r="BC28" s="215" t="s">
        <v>425</v>
      </c>
      <c r="BD28" s="215" t="str">
        <f t="shared" ref="BD28:BD86" si="50">CONCATENATE(BB28,", ",BA28,", ",N28,", ","договор № ",BC28)</f>
        <v>нд, нд, нд, договор № нд</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425</v>
      </c>
      <c r="N29" s="214" t="s">
        <v>425</v>
      </c>
      <c r="O29" s="214" t="s">
        <v>425</v>
      </c>
      <c r="P29" s="215" t="s">
        <v>425</v>
      </c>
      <c r="Q29" s="214" t="s">
        <v>425</v>
      </c>
      <c r="R29" s="215" t="s">
        <v>425</v>
      </c>
      <c r="S29" s="214" t="s">
        <v>425</v>
      </c>
      <c r="T29" s="214" t="s">
        <v>425</v>
      </c>
      <c r="U29" s="214" t="s">
        <v>425</v>
      </c>
      <c r="V29" s="214" t="s">
        <v>425</v>
      </c>
      <c r="W29" s="214" t="s">
        <v>425</v>
      </c>
      <c r="X29" s="214" t="s">
        <v>425</v>
      </c>
      <c r="Y29" s="214" t="s">
        <v>425</v>
      </c>
      <c r="Z29" s="214" t="s">
        <v>425</v>
      </c>
      <c r="AA29" s="214" t="s">
        <v>425</v>
      </c>
      <c r="AB29" s="215" t="s">
        <v>425</v>
      </c>
      <c r="AC29" s="214" t="s">
        <v>425</v>
      </c>
      <c r="AD29" s="215" t="s">
        <v>425</v>
      </c>
      <c r="AE29" s="291" t="str">
        <f t="shared" si="49"/>
        <v>нд</v>
      </c>
      <c r="AF29" s="214" t="s">
        <v>425</v>
      </c>
      <c r="AG29" s="214" t="s">
        <v>425</v>
      </c>
      <c r="AH29" s="214" t="s">
        <v>425</v>
      </c>
      <c r="AI29" s="216" t="s">
        <v>425</v>
      </c>
      <c r="AJ29" s="216" t="s">
        <v>425</v>
      </c>
      <c r="AK29" s="216" t="s">
        <v>425</v>
      </c>
      <c r="AL29" s="216" t="s">
        <v>425</v>
      </c>
      <c r="AM29" s="214" t="s">
        <v>425</v>
      </c>
      <c r="AN29" s="214" t="s">
        <v>425</v>
      </c>
      <c r="AO29" s="214" t="s">
        <v>425</v>
      </c>
      <c r="AP29" s="214" t="s">
        <v>425</v>
      </c>
      <c r="AQ29" s="216" t="s">
        <v>425</v>
      </c>
      <c r="AR29" s="216" t="s">
        <v>425</v>
      </c>
      <c r="AS29" s="216" t="s">
        <v>425</v>
      </c>
      <c r="AT29" s="216" t="s">
        <v>425</v>
      </c>
      <c r="AU29" s="216" t="s">
        <v>425</v>
      </c>
      <c r="AV29" s="214" t="s">
        <v>425</v>
      </c>
      <c r="AW29" s="214" t="s">
        <v>425</v>
      </c>
      <c r="AX29" s="215">
        <v>0</v>
      </c>
      <c r="AY29" s="215">
        <v>0</v>
      </c>
      <c r="AZ29" s="215" t="s">
        <v>425</v>
      </c>
      <c r="BA29" s="215" t="s">
        <v>425</v>
      </c>
      <c r="BB29" s="215" t="s">
        <v>425</v>
      </c>
      <c r="BC29" s="215" t="s">
        <v>425</v>
      </c>
      <c r="BD29" s="215" t="str">
        <f t="shared" si="50"/>
        <v>нд, нд, нд, договор № нд</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425</v>
      </c>
      <c r="N30" s="214" t="s">
        <v>425</v>
      </c>
      <c r="O30" s="214" t="s">
        <v>425</v>
      </c>
      <c r="P30" s="215" t="s">
        <v>425</v>
      </c>
      <c r="Q30" s="214" t="s">
        <v>425</v>
      </c>
      <c r="R30" s="215" t="s">
        <v>425</v>
      </c>
      <c r="S30" s="214" t="s">
        <v>425</v>
      </c>
      <c r="T30" s="214" t="s">
        <v>425</v>
      </c>
      <c r="U30" s="214" t="s">
        <v>425</v>
      </c>
      <c r="V30" s="214" t="s">
        <v>425</v>
      </c>
      <c r="W30" s="214" t="s">
        <v>425</v>
      </c>
      <c r="X30" s="214" t="s">
        <v>425</v>
      </c>
      <c r="Y30" s="214" t="s">
        <v>425</v>
      </c>
      <c r="Z30" s="214" t="s">
        <v>425</v>
      </c>
      <c r="AA30" s="214" t="s">
        <v>425</v>
      </c>
      <c r="AB30" s="215" t="s">
        <v>425</v>
      </c>
      <c r="AC30" s="214" t="s">
        <v>425</v>
      </c>
      <c r="AD30" s="215" t="s">
        <v>425</v>
      </c>
      <c r="AE30" s="291" t="str">
        <f t="shared" si="49"/>
        <v>нд</v>
      </c>
      <c r="AF30" s="214" t="s">
        <v>425</v>
      </c>
      <c r="AG30" s="214" t="s">
        <v>425</v>
      </c>
      <c r="AH30" s="214" t="s">
        <v>425</v>
      </c>
      <c r="AI30" s="216" t="s">
        <v>425</v>
      </c>
      <c r="AJ30" s="216" t="s">
        <v>425</v>
      </c>
      <c r="AK30" s="216" t="s">
        <v>425</v>
      </c>
      <c r="AL30" s="216" t="s">
        <v>425</v>
      </c>
      <c r="AM30" s="214" t="s">
        <v>425</v>
      </c>
      <c r="AN30" s="214" t="s">
        <v>425</v>
      </c>
      <c r="AO30" s="214" t="s">
        <v>425</v>
      </c>
      <c r="AP30" s="214" t="s">
        <v>425</v>
      </c>
      <c r="AQ30" s="216" t="s">
        <v>425</v>
      </c>
      <c r="AR30" s="216" t="s">
        <v>425</v>
      </c>
      <c r="AS30" s="216" t="s">
        <v>425</v>
      </c>
      <c r="AT30" s="216" t="s">
        <v>425</v>
      </c>
      <c r="AU30" s="216" t="s">
        <v>425</v>
      </c>
      <c r="AV30" s="214" t="s">
        <v>425</v>
      </c>
      <c r="AW30" s="214" t="s">
        <v>425</v>
      </c>
      <c r="AX30" s="215">
        <v>0</v>
      </c>
      <c r="AY30" s="215">
        <v>0</v>
      </c>
      <c r="AZ30" s="215" t="s">
        <v>425</v>
      </c>
      <c r="BA30" s="215" t="s">
        <v>425</v>
      </c>
      <c r="BB30" s="215" t="s">
        <v>425</v>
      </c>
      <c r="BC30" s="215" t="s">
        <v>425</v>
      </c>
      <c r="BD30" s="215" t="str">
        <f t="shared" si="50"/>
        <v>нд, нд, нд, договор № нд</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425</v>
      </c>
      <c r="N31" s="214" t="s">
        <v>425</v>
      </c>
      <c r="O31" s="214" t="s">
        <v>425</v>
      </c>
      <c r="P31" s="215" t="s">
        <v>425</v>
      </c>
      <c r="Q31" s="214" t="s">
        <v>425</v>
      </c>
      <c r="R31" s="215" t="s">
        <v>425</v>
      </c>
      <c r="S31" s="214" t="s">
        <v>425</v>
      </c>
      <c r="T31" s="214" t="s">
        <v>425</v>
      </c>
      <c r="U31" s="214" t="s">
        <v>425</v>
      </c>
      <c r="V31" s="214" t="s">
        <v>425</v>
      </c>
      <c r="W31" s="214" t="s">
        <v>425</v>
      </c>
      <c r="X31" s="214" t="s">
        <v>425</v>
      </c>
      <c r="Y31" s="214" t="s">
        <v>425</v>
      </c>
      <c r="Z31" s="214" t="s">
        <v>425</v>
      </c>
      <c r="AA31" s="214" t="s">
        <v>425</v>
      </c>
      <c r="AB31" s="215" t="s">
        <v>425</v>
      </c>
      <c r="AC31" s="214" t="s">
        <v>425</v>
      </c>
      <c r="AD31" s="215" t="s">
        <v>425</v>
      </c>
      <c r="AE31" s="291" t="str">
        <f t="shared" si="49"/>
        <v>нд</v>
      </c>
      <c r="AF31" s="214" t="s">
        <v>425</v>
      </c>
      <c r="AG31" s="214" t="s">
        <v>425</v>
      </c>
      <c r="AH31" s="214" t="s">
        <v>425</v>
      </c>
      <c r="AI31" s="216" t="s">
        <v>425</v>
      </c>
      <c r="AJ31" s="216" t="s">
        <v>425</v>
      </c>
      <c r="AK31" s="216" t="s">
        <v>425</v>
      </c>
      <c r="AL31" s="216" t="s">
        <v>425</v>
      </c>
      <c r="AM31" s="214" t="s">
        <v>425</v>
      </c>
      <c r="AN31" s="214" t="s">
        <v>425</v>
      </c>
      <c r="AO31" s="214" t="s">
        <v>425</v>
      </c>
      <c r="AP31" s="214" t="s">
        <v>425</v>
      </c>
      <c r="AQ31" s="216" t="s">
        <v>425</v>
      </c>
      <c r="AR31" s="216" t="s">
        <v>425</v>
      </c>
      <c r="AS31" s="216" t="s">
        <v>425</v>
      </c>
      <c r="AT31" s="216" t="s">
        <v>425</v>
      </c>
      <c r="AU31" s="216" t="s">
        <v>425</v>
      </c>
      <c r="AV31" s="214" t="s">
        <v>425</v>
      </c>
      <c r="AW31" s="214" t="s">
        <v>425</v>
      </c>
      <c r="AX31" s="215">
        <v>0</v>
      </c>
      <c r="AY31" s="215">
        <v>0</v>
      </c>
      <c r="AZ31" s="215" t="s">
        <v>425</v>
      </c>
      <c r="BA31" s="215" t="s">
        <v>425</v>
      </c>
      <c r="BB31" s="215" t="s">
        <v>425</v>
      </c>
      <c r="BC31" s="215" t="s">
        <v>425</v>
      </c>
      <c r="BD31" s="215" t="str">
        <f t="shared" si="50"/>
        <v>нд, нд, нд, договор № нд</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425</v>
      </c>
      <c r="N32" s="214" t="s">
        <v>425</v>
      </c>
      <c r="O32" s="214" t="s">
        <v>425</v>
      </c>
      <c r="P32" s="215" t="s">
        <v>425</v>
      </c>
      <c r="Q32" s="214" t="s">
        <v>425</v>
      </c>
      <c r="R32" s="215" t="s">
        <v>425</v>
      </c>
      <c r="S32" s="214" t="s">
        <v>425</v>
      </c>
      <c r="T32" s="214" t="s">
        <v>425</v>
      </c>
      <c r="U32" s="214" t="s">
        <v>425</v>
      </c>
      <c r="V32" s="214" t="s">
        <v>425</v>
      </c>
      <c r="W32" s="214" t="s">
        <v>425</v>
      </c>
      <c r="X32" s="214" t="s">
        <v>425</v>
      </c>
      <c r="Y32" s="214" t="s">
        <v>425</v>
      </c>
      <c r="Z32" s="214" t="s">
        <v>425</v>
      </c>
      <c r="AA32" s="214" t="s">
        <v>425</v>
      </c>
      <c r="AB32" s="215" t="s">
        <v>425</v>
      </c>
      <c r="AC32" s="214" t="s">
        <v>425</v>
      </c>
      <c r="AD32" s="215" t="s">
        <v>425</v>
      </c>
      <c r="AE32" s="291" t="str">
        <f t="shared" si="49"/>
        <v>нд</v>
      </c>
      <c r="AF32" s="214" t="s">
        <v>425</v>
      </c>
      <c r="AG32" s="214" t="s">
        <v>425</v>
      </c>
      <c r="AH32" s="214" t="s">
        <v>425</v>
      </c>
      <c r="AI32" s="216" t="s">
        <v>425</v>
      </c>
      <c r="AJ32" s="216" t="s">
        <v>425</v>
      </c>
      <c r="AK32" s="216" t="s">
        <v>425</v>
      </c>
      <c r="AL32" s="216" t="s">
        <v>425</v>
      </c>
      <c r="AM32" s="214" t="s">
        <v>425</v>
      </c>
      <c r="AN32" s="214" t="s">
        <v>425</v>
      </c>
      <c r="AO32" s="214" t="s">
        <v>425</v>
      </c>
      <c r="AP32" s="214" t="s">
        <v>425</v>
      </c>
      <c r="AQ32" s="216" t="s">
        <v>425</v>
      </c>
      <c r="AR32" s="216" t="s">
        <v>425</v>
      </c>
      <c r="AS32" s="216" t="s">
        <v>425</v>
      </c>
      <c r="AT32" s="216" t="s">
        <v>425</v>
      </c>
      <c r="AU32" s="216" t="s">
        <v>425</v>
      </c>
      <c r="AV32" s="214" t="s">
        <v>425</v>
      </c>
      <c r="AW32" s="214" t="s">
        <v>425</v>
      </c>
      <c r="AX32" s="215">
        <v>0</v>
      </c>
      <c r="AY32" s="215">
        <v>0</v>
      </c>
      <c r="AZ32" s="215" t="s">
        <v>425</v>
      </c>
      <c r="BA32" s="215" t="s">
        <v>425</v>
      </c>
      <c r="BB32" s="215" t="s">
        <v>425</v>
      </c>
      <c r="BC32" s="215" t="s">
        <v>425</v>
      </c>
      <c r="BD32" s="215" t="str">
        <f t="shared" si="50"/>
        <v>нд, нд, нд, договор № нд</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425</v>
      </c>
      <c r="N33" s="214" t="s">
        <v>425</v>
      </c>
      <c r="O33" s="214" t="s">
        <v>425</v>
      </c>
      <c r="P33" s="215" t="s">
        <v>425</v>
      </c>
      <c r="Q33" s="214" t="s">
        <v>425</v>
      </c>
      <c r="R33" s="215" t="s">
        <v>425</v>
      </c>
      <c r="S33" s="214" t="s">
        <v>425</v>
      </c>
      <c r="T33" s="214" t="s">
        <v>425</v>
      </c>
      <c r="U33" s="214" t="s">
        <v>425</v>
      </c>
      <c r="V33" s="214" t="s">
        <v>425</v>
      </c>
      <c r="W33" s="214" t="s">
        <v>425</v>
      </c>
      <c r="X33" s="214" t="s">
        <v>425</v>
      </c>
      <c r="Y33" s="214" t="s">
        <v>425</v>
      </c>
      <c r="Z33" s="214" t="s">
        <v>425</v>
      </c>
      <c r="AA33" s="214" t="s">
        <v>425</v>
      </c>
      <c r="AB33" s="215" t="s">
        <v>425</v>
      </c>
      <c r="AC33" s="214" t="s">
        <v>425</v>
      </c>
      <c r="AD33" s="215" t="s">
        <v>425</v>
      </c>
      <c r="AE33" s="291" t="str">
        <f t="shared" si="49"/>
        <v>нд</v>
      </c>
      <c r="AF33" s="214" t="s">
        <v>425</v>
      </c>
      <c r="AG33" s="214" t="s">
        <v>425</v>
      </c>
      <c r="AH33" s="214" t="s">
        <v>425</v>
      </c>
      <c r="AI33" s="216" t="s">
        <v>425</v>
      </c>
      <c r="AJ33" s="216" t="s">
        <v>425</v>
      </c>
      <c r="AK33" s="216" t="s">
        <v>425</v>
      </c>
      <c r="AL33" s="216" t="s">
        <v>425</v>
      </c>
      <c r="AM33" s="214" t="s">
        <v>425</v>
      </c>
      <c r="AN33" s="214" t="s">
        <v>425</v>
      </c>
      <c r="AO33" s="214" t="s">
        <v>425</v>
      </c>
      <c r="AP33" s="214" t="s">
        <v>425</v>
      </c>
      <c r="AQ33" s="216" t="s">
        <v>425</v>
      </c>
      <c r="AR33" s="216" t="s">
        <v>425</v>
      </c>
      <c r="AS33" s="216" t="s">
        <v>425</v>
      </c>
      <c r="AT33" s="216" t="s">
        <v>425</v>
      </c>
      <c r="AU33" s="216" t="s">
        <v>425</v>
      </c>
      <c r="AV33" s="214" t="s">
        <v>425</v>
      </c>
      <c r="AW33" s="214" t="s">
        <v>425</v>
      </c>
      <c r="AX33" s="215">
        <v>0</v>
      </c>
      <c r="AY33" s="215">
        <v>0</v>
      </c>
      <c r="AZ33" s="215" t="s">
        <v>425</v>
      </c>
      <c r="BA33" s="215" t="s">
        <v>425</v>
      </c>
      <c r="BB33" s="215" t="s">
        <v>425</v>
      </c>
      <c r="BC33" s="215" t="s">
        <v>425</v>
      </c>
      <c r="BD33" s="215" t="str">
        <f t="shared" si="50"/>
        <v>нд, нд, нд, договор № нд</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si="49"/>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si="50"/>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7" t="str">
        <f>'1. паспорт местоположение'!A5:C5</f>
        <v>Год раскрытия информации: 2024 год</v>
      </c>
      <c r="B5" s="497"/>
      <c r="C5" s="62"/>
      <c r="D5" s="62"/>
      <c r="E5" s="62"/>
      <c r="F5" s="62"/>
      <c r="G5" s="62"/>
      <c r="H5" s="62"/>
    </row>
    <row r="6" spans="1:8" ht="18.75" x14ac:dyDescent="0.3">
      <c r="A6" s="121"/>
      <c r="B6" s="121"/>
      <c r="C6" s="121"/>
      <c r="D6" s="121"/>
      <c r="E6" s="121"/>
      <c r="F6" s="121"/>
      <c r="G6" s="121"/>
      <c r="H6" s="121"/>
    </row>
    <row r="7" spans="1:8" ht="18.75" x14ac:dyDescent="0.25">
      <c r="A7" s="310" t="s">
        <v>9</v>
      </c>
      <c r="B7" s="310"/>
      <c r="C7" s="120"/>
      <c r="D7" s="120"/>
      <c r="E7" s="120"/>
      <c r="F7" s="120"/>
      <c r="G7" s="120"/>
      <c r="H7" s="120"/>
    </row>
    <row r="8" spans="1:8" ht="18.75" x14ac:dyDescent="0.25">
      <c r="A8" s="120"/>
      <c r="B8" s="120"/>
      <c r="C8" s="120"/>
      <c r="D8" s="120"/>
      <c r="E8" s="120"/>
      <c r="F8" s="120"/>
      <c r="G8" s="120"/>
      <c r="H8" s="120"/>
    </row>
    <row r="9" spans="1:8" x14ac:dyDescent="0.25">
      <c r="A9" s="311" t="str">
        <f>'1. паспорт местоположение'!A9:C9</f>
        <v>Акционерное общество "Электромагистраль"</v>
      </c>
      <c r="B9" s="311"/>
      <c r="C9" s="118"/>
      <c r="D9" s="118"/>
      <c r="E9" s="118"/>
      <c r="F9" s="118"/>
      <c r="G9" s="118"/>
      <c r="H9" s="118"/>
    </row>
    <row r="10" spans="1:8" x14ac:dyDescent="0.25">
      <c r="A10" s="315" t="s">
        <v>8</v>
      </c>
      <c r="B10" s="315"/>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11" t="str">
        <f>'1. паспорт местоположение'!A12:C12</f>
        <v>N_00.0089.000089</v>
      </c>
      <c r="B12" s="311"/>
      <c r="C12" s="118"/>
      <c r="D12" s="118"/>
      <c r="E12" s="118"/>
      <c r="F12" s="118"/>
      <c r="G12" s="118"/>
      <c r="H12" s="118"/>
    </row>
    <row r="13" spans="1:8" x14ac:dyDescent="0.25">
      <c r="A13" s="315" t="s">
        <v>7</v>
      </c>
      <c r="B13" s="315"/>
      <c r="C13" s="119"/>
      <c r="D13" s="119"/>
      <c r="E13" s="119"/>
      <c r="F13" s="119"/>
      <c r="G13" s="119"/>
      <c r="H13" s="119"/>
    </row>
    <row r="14" spans="1:8" ht="18.75" x14ac:dyDescent="0.25">
      <c r="A14" s="9"/>
      <c r="B14" s="9"/>
      <c r="C14" s="9"/>
      <c r="D14" s="9"/>
      <c r="E14" s="9"/>
      <c r="F14" s="9"/>
      <c r="G14" s="9"/>
      <c r="H14" s="9"/>
    </row>
    <row r="15" spans="1:8" ht="48" customHeight="1" x14ac:dyDescent="0.25">
      <c r="A15" s="424" t="str">
        <f>'1. паспорт местоположение'!A15:C15</f>
        <v>Реконструкция ПС 220 кВ Чулымская в части замены трансформаторов тока в ячейках №18 и №21 КРУН-6 кВ для технологического присоединения энергопринимающих устройств заявителя АО «Транснефть - Западная Сибирь»</v>
      </c>
      <c r="B15" s="424"/>
      <c r="C15" s="118"/>
      <c r="D15" s="118"/>
      <c r="E15" s="118"/>
      <c r="F15" s="118"/>
      <c r="G15" s="118"/>
      <c r="H15" s="118"/>
    </row>
    <row r="16" spans="1:8" x14ac:dyDescent="0.25">
      <c r="A16" s="315" t="s">
        <v>5</v>
      </c>
      <c r="B16" s="315"/>
      <c r="C16" s="119"/>
      <c r="D16" s="119"/>
      <c r="E16" s="119"/>
      <c r="F16" s="119"/>
      <c r="G16" s="119"/>
      <c r="H16" s="119"/>
    </row>
    <row r="17" spans="1:2" x14ac:dyDescent="0.25">
      <c r="B17" s="110"/>
    </row>
    <row r="18" spans="1:2" ht="33.75" customHeight="1" x14ac:dyDescent="0.25">
      <c r="A18" s="494" t="s">
        <v>404</v>
      </c>
      <c r="B18" s="495"/>
    </row>
    <row r="19" spans="1:2" x14ac:dyDescent="0.25">
      <c r="B19" s="37"/>
    </row>
    <row r="20" spans="1:2" x14ac:dyDescent="0.25">
      <c r="B20" s="111"/>
    </row>
    <row r="21" spans="1:2" x14ac:dyDescent="0.25">
      <c r="A21" s="157" t="s">
        <v>305</v>
      </c>
      <c r="B21" s="157" t="s">
        <v>523</v>
      </c>
    </row>
    <row r="22" spans="1:2" x14ac:dyDescent="0.25">
      <c r="A22" s="157" t="s">
        <v>306</v>
      </c>
      <c r="B22" s="157" t="s">
        <v>528</v>
      </c>
    </row>
    <row r="23" spans="1:2" x14ac:dyDescent="0.25">
      <c r="A23" s="157" t="s">
        <v>288</v>
      </c>
      <c r="B23" s="157" t="s">
        <v>511</v>
      </c>
    </row>
    <row r="24" spans="1:2" x14ac:dyDescent="0.25">
      <c r="A24" s="157" t="s">
        <v>307</v>
      </c>
      <c r="B24" s="157" t="s">
        <v>425</v>
      </c>
    </row>
    <row r="25" spans="1:2" x14ac:dyDescent="0.25">
      <c r="A25" s="158" t="s">
        <v>308</v>
      </c>
      <c r="B25" s="175">
        <v>45505</v>
      </c>
    </row>
    <row r="26" spans="1:2" x14ac:dyDescent="0.25">
      <c r="A26" s="158" t="s">
        <v>309</v>
      </c>
      <c r="B26" s="160" t="s">
        <v>527</v>
      </c>
    </row>
    <row r="27" spans="1:2" x14ac:dyDescent="0.25">
      <c r="A27" s="160" t="str">
        <f>CONCATENATE("Стоимость проекта в прогнозных ценах, млн. руб. с НДС")</f>
        <v>Стоимость проекта в прогнозных ценах, млн. руб. с НДС</v>
      </c>
      <c r="B27" s="171">
        <v>0.2628435369999999</v>
      </c>
    </row>
    <row r="28" spans="1:2" ht="93.75" customHeight="1" x14ac:dyDescent="0.25">
      <c r="A28" s="159" t="s">
        <v>310</v>
      </c>
      <c r="B28" s="162" t="s">
        <v>512</v>
      </c>
    </row>
    <row r="29" spans="1:2" ht="28.5" x14ac:dyDescent="0.25">
      <c r="A29" s="160" t="s">
        <v>311</v>
      </c>
      <c r="B29" s="171">
        <f>'7. Паспорт отчет о закупке'!$AB$26*1.2/1000</f>
        <v>0</v>
      </c>
    </row>
    <row r="30" spans="1:2" ht="28.5" x14ac:dyDescent="0.25">
      <c r="A30" s="160" t="s">
        <v>312</v>
      </c>
      <c r="B30" s="171">
        <f>'7. Паспорт отчет о закупке'!$AD$26/1000</f>
        <v>0</v>
      </c>
    </row>
    <row r="31" spans="1:2" x14ac:dyDescent="0.25">
      <c r="A31" s="159" t="s">
        <v>313</v>
      </c>
      <c r="B31" s="161"/>
    </row>
    <row r="32" spans="1:2" ht="28.5" x14ac:dyDescent="0.25">
      <c r="A32" s="160" t="s">
        <v>314</v>
      </c>
      <c r="B32" s="171">
        <f>SUM(SUMIF(B33,"&gt;0",B33),SUMIF(B37,"&gt;0",B37),SUMIF(B41,"&gt;0",B41),SUMIF(B45,"&gt;0",B45),SUMIF(B49,"&gt;0",B49),SUMIF(B53,"&gt;0",B53))</f>
        <v>0</v>
      </c>
    </row>
    <row r="33" spans="1:2" ht="30" x14ac:dyDescent="0.25">
      <c r="A33" s="168" t="s">
        <v>433</v>
      </c>
      <c r="B33" s="161" t="str">
        <f>IFERROR(IF(VLOOKUP(1,'7. Паспорт отчет о закупке'!$A$27:$CD$86,52,0)="ИП",VLOOKUP(1,'7. Паспорт отчет о закупке'!$A$27:$CD$86,30,0)/1000,"нд"),"нд")</f>
        <v>нд</v>
      </c>
    </row>
    <row r="34" spans="1:2" x14ac:dyDescent="0.25">
      <c r="A34" s="168" t="s">
        <v>315</v>
      </c>
      <c r="B34" s="161" t="str">
        <f>IF(B33="нд","нд",$B33/$B$27*100)</f>
        <v>нд</v>
      </c>
    </row>
    <row r="35" spans="1:2" x14ac:dyDescent="0.25">
      <c r="A35" s="168" t="s">
        <v>316</v>
      </c>
      <c r="B35" s="161" t="str">
        <f>IF(VLOOKUP(1,'7. Паспорт отчет о закупке'!$A$27:$CD$86,52,0)="ИП",VLOOKUP(1,'7. Паспорт отчет о закупке'!$A$27:$CD$86,51,0)/1000,"нд")</f>
        <v>нд</v>
      </c>
    </row>
    <row r="36" spans="1:2" x14ac:dyDescent="0.25">
      <c r="A36" s="168" t="s">
        <v>437</v>
      </c>
      <c r="B36" s="161" t="str">
        <f>IF(VLOOKUP(1,'7. Паспорт отчет о закупке'!$A$27:$CD$86,52,0)="ИП",VLOOKUP(1,'7. Паспорт отчет о закупке'!$A$27:$CD$86,50,0)/1000,"нд")</f>
        <v>нд</v>
      </c>
    </row>
    <row r="37" spans="1:2" ht="30" x14ac:dyDescent="0.25">
      <c r="A37" s="168" t="s">
        <v>433</v>
      </c>
      <c r="B37" s="161" t="str">
        <f>IF(VLOOKUP(2,'7. Паспорт отчет о закупке'!$A$27:$CD$86,52,0)="ИП",VLOOKUP(2,'7. Паспорт отчет о закупке'!$A$27:$CD$86,30,0)/1000,"нд")</f>
        <v>нд</v>
      </c>
    </row>
    <row r="38" spans="1:2" x14ac:dyDescent="0.25">
      <c r="A38" s="168" t="s">
        <v>315</v>
      </c>
      <c r="B38" s="161" t="str">
        <f>IF(B37="нд","нд",$B37/$B$27*100)</f>
        <v>нд</v>
      </c>
    </row>
    <row r="39" spans="1:2" x14ac:dyDescent="0.25">
      <c r="A39" s="168" t="s">
        <v>316</v>
      </c>
      <c r="B39" s="161" t="str">
        <f>IF(VLOOKUP(2,'7. Паспорт отчет о закупке'!$A$27:$CD$86,52,0)="ИП",VLOOKUP(2,'7. Паспорт отчет о закупке'!$A$27:$CD$86,51,0)/1000,"нд")</f>
        <v>нд</v>
      </c>
    </row>
    <row r="40" spans="1:2" x14ac:dyDescent="0.25">
      <c r="A40" s="168" t="s">
        <v>437</v>
      </c>
      <c r="B40" s="161" t="str">
        <f>IF(VLOOKUP(2,'7. Паспорт отчет о закупке'!$A$27:$CD$86,52,0)="ИП",VLOOKUP(2,'7. Паспорт отчет о закупке'!$A$27:$CD$86,50,0)/1000,"нд")</f>
        <v>нд</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t="str">
        <f>IF(VLOOKUP(4,'7. Паспорт отчет о закупке'!$A$27:$CD$86,52,0)="ИП",VLOOKUP(4,'7. Паспорт отчет о закупке'!$A$27:$CD$86,30,0)/1000,"нд")</f>
        <v>нд</v>
      </c>
    </row>
    <row r="46" spans="1:2" x14ac:dyDescent="0.25">
      <c r="A46" s="168" t="s">
        <v>315</v>
      </c>
      <c r="B46" s="161" t="str">
        <f>IF(B45="нд","нд",$B45/$B$27*100)</f>
        <v>нд</v>
      </c>
    </row>
    <row r="47" spans="1:2" x14ac:dyDescent="0.25">
      <c r="A47" s="168" t="s">
        <v>316</v>
      </c>
      <c r="B47" s="161" t="str">
        <f>IF(VLOOKUP(4,'7. Паспорт отчет о закупке'!$A$27:$CD$86,52,0)="ИП",VLOOKUP(4,'7. Паспорт отчет о закупке'!$A$27:$CD$86,51,0)/1000,"нд")</f>
        <v>нд</v>
      </c>
    </row>
    <row r="48" spans="1:2" x14ac:dyDescent="0.25">
      <c r="A48" s="168" t="s">
        <v>437</v>
      </c>
      <c r="B48" s="161" t="str">
        <f>IF(VLOOKUP(4,'7. Паспорт отчет о закупке'!$A$27:$CD$86,52,0)="ИП",VLOOKUP(4,'7. Паспорт отчет о закупке'!$A$27:$CD$86,50,0)/1000,"нд")</f>
        <v>нд</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0</v>
      </c>
    </row>
    <row r="58" spans="1:2" ht="30" x14ac:dyDescent="0.25">
      <c r="A58" s="168" t="s">
        <v>433</v>
      </c>
      <c r="B58" s="161" t="str">
        <f>IF(VLOOKUP(1,'7. Паспорт отчет о закупке'!$A$27:$CD$86,52,0)="ПД",VLOOKUP(1,'7. Паспорт отчет о закупке'!$A$27:$CD$86,30,0)/1000,"нд")</f>
        <v>нд</v>
      </c>
    </row>
    <row r="59" spans="1:2" x14ac:dyDescent="0.25">
      <c r="A59" s="168" t="s">
        <v>315</v>
      </c>
      <c r="B59" s="161" t="str">
        <f>IF(B58="нд","нд",$B58/$B$27*100)</f>
        <v>нд</v>
      </c>
    </row>
    <row r="60" spans="1:2" x14ac:dyDescent="0.25">
      <c r="A60" s="168" t="s">
        <v>316</v>
      </c>
      <c r="B60" s="161" t="str">
        <f>IF(VLOOKUP(1,'7. Паспорт отчет о закупке'!$A$27:$CD$86,52,0)="ПД",VLOOKUP(1,'7. Паспорт отчет о закупке'!$A$27:$CD$86,51,0)/1000,"нд")</f>
        <v>нд</v>
      </c>
    </row>
    <row r="61" spans="1:2" x14ac:dyDescent="0.25">
      <c r="A61" s="168" t="s">
        <v>437</v>
      </c>
      <c r="B61" s="161" t="str">
        <f>IF(VLOOKUP(1,'7. Паспорт отчет о закупке'!$A$27:$CD$86,52,0)="ПД",VLOOKUP(1,'7. Паспорт отчет о закупке'!$A$27:$CD$86,50,0)/1000,"нд")</f>
        <v>нд</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t="str">
        <f>IF(VLOOKUP(3,'7. Паспорт отчет о закупке'!$A$27:$CD$86,52,0)="ПД",VLOOKUP(3,'7. Паспорт отчет о закупке'!$A$27:$CD$86,30,0)/1000,"нд")</f>
        <v>нд</v>
      </c>
    </row>
    <row r="67" spans="1:2" x14ac:dyDescent="0.25">
      <c r="A67" s="168" t="s">
        <v>315</v>
      </c>
      <c r="B67" s="161" t="str">
        <f>IF(B66="нд","нд",$B66/$B$27*100)</f>
        <v>нд</v>
      </c>
    </row>
    <row r="68" spans="1:2" x14ac:dyDescent="0.25">
      <c r="A68" s="168" t="s">
        <v>316</v>
      </c>
      <c r="B68" s="161" t="str">
        <f>IF(VLOOKUP(3,'7. Паспорт отчет о закупке'!$A$27:$CD$86,52,0)="ПД",VLOOKUP(3,'7. Паспорт отчет о закупке'!$A$27:$CD$86,51,0)/1000,"нд")</f>
        <v>нд</v>
      </c>
    </row>
    <row r="69" spans="1:2" x14ac:dyDescent="0.25">
      <c r="A69" s="168" t="s">
        <v>437</v>
      </c>
      <c r="B69" s="161" t="str">
        <f>IF(VLOOKUP(3,'7. Паспорт отчет о закупке'!$A$27:$CD$86,52,0)="ПД",VLOOKUP(3,'7. Паспорт отчет о закупке'!$A$27:$CD$86,50,0)/1000,"нд")</f>
        <v>нд</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0</v>
      </c>
      <c r="C85" s="194"/>
      <c r="D85" s="195"/>
      <c r="E85" s="194"/>
      <c r="F85" s="194"/>
      <c r="G85" s="194"/>
    </row>
    <row r="86" spans="1:7" x14ac:dyDescent="0.25">
      <c r="A86" s="163" t="s">
        <v>321</v>
      </c>
      <c r="B86" s="166">
        <f>SUMIF('7. Паспорт отчет о закупке'!$BA$27:$BA$86,"ТМЦ",'7. Паспорт отчет о закупке'!$AD$27:$AD$86)/1000/$B$27*100</f>
        <v>0</v>
      </c>
      <c r="C86" s="194"/>
      <c r="D86" s="195"/>
      <c r="E86" s="194"/>
      <c r="F86" s="194"/>
      <c r="G86" s="194"/>
    </row>
    <row r="87" spans="1:7" x14ac:dyDescent="0.25">
      <c r="A87" s="163" t="s">
        <v>322</v>
      </c>
      <c r="B87" s="166">
        <f>SUMIF('7. Паспорт отчет о закупке'!$BA$27:$BA$86,"ПИР",'7. Паспорт отчет о закупке'!$AD$27:$AD$86)/1000/$B$27*100</f>
        <v>0</v>
      </c>
      <c r="C87" s="194"/>
      <c r="D87" s="195"/>
      <c r="E87" s="194"/>
      <c r="F87" s="194"/>
      <c r="G87" s="194"/>
    </row>
    <row r="88" spans="1:7" ht="30" x14ac:dyDescent="0.25">
      <c r="A88" s="158" t="s">
        <v>439</v>
      </c>
      <c r="B88" s="171">
        <v>30.2841686383181</v>
      </c>
      <c r="C88" s="194"/>
      <c r="D88" s="194"/>
      <c r="E88" s="194"/>
      <c r="F88" s="194"/>
      <c r="G88" s="194"/>
    </row>
    <row r="89" spans="1:7" x14ac:dyDescent="0.25">
      <c r="A89" s="158" t="s">
        <v>323</v>
      </c>
      <c r="B89" s="171">
        <f>'6.2. Паспорт фин осв ввод'!D24-'6.2. Паспорт фин осв ввод'!E24</f>
        <v>0</v>
      </c>
    </row>
    <row r="90" spans="1:7" x14ac:dyDescent="0.25">
      <c r="A90" s="158" t="s">
        <v>436</v>
      </c>
      <c r="B90" s="171">
        <f>IFERROR(SUM(B91*1.2/$B$27*100),0)</f>
        <v>0</v>
      </c>
    </row>
    <row r="91" spans="1:7" x14ac:dyDescent="0.25">
      <c r="A91" s="158" t="s">
        <v>441</v>
      </c>
      <c r="B91" s="171">
        <f>'6.2. Паспорт фин осв ввод'!D34-'6.2. Паспорт фин осв ввод'!E34</f>
        <v>0</v>
      </c>
    </row>
    <row r="92" spans="1:7" s="174" customFormat="1" ht="168" customHeight="1" x14ac:dyDescent="0.25">
      <c r="A92" s="172" t="s">
        <v>324</v>
      </c>
      <c r="B92" s="49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
</v>
      </c>
    </row>
    <row r="93" spans="1:7" s="174" customFormat="1" ht="168" customHeight="1" x14ac:dyDescent="0.25">
      <c r="A93" s="173" t="s">
        <v>325</v>
      </c>
      <c r="B93" s="496"/>
    </row>
    <row r="94" spans="1:7" s="174" customFormat="1" ht="168" customHeight="1" x14ac:dyDescent="0.25">
      <c r="A94" s="173" t="s">
        <v>326</v>
      </c>
      <c r="B94" s="496"/>
    </row>
    <row r="95" spans="1:7" s="174" customFormat="1" ht="168" customHeight="1" x14ac:dyDescent="0.25">
      <c r="A95" s="173" t="s">
        <v>327</v>
      </c>
      <c r="B95" s="496"/>
    </row>
    <row r="96" spans="1:7" s="174" customFormat="1" ht="168" customHeight="1" x14ac:dyDescent="0.25">
      <c r="A96" s="173" t="s">
        <v>328</v>
      </c>
      <c r="B96" s="496"/>
    </row>
    <row r="97" spans="1:3" s="174" customFormat="1" ht="168" customHeight="1" x14ac:dyDescent="0.25">
      <c r="A97" s="173" t="s">
        <v>329</v>
      </c>
      <c r="B97" s="496"/>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3" t="s">
        <v>508</v>
      </c>
    </row>
    <row r="110" spans="1:3" x14ac:dyDescent="0.25">
      <c r="A110" s="163" t="s">
        <v>341</v>
      </c>
      <c r="B110" s="493"/>
    </row>
    <row r="111" spans="1:3" x14ac:dyDescent="0.25">
      <c r="A111" s="163" t="s">
        <v>342</v>
      </c>
      <c r="B111" s="493"/>
    </row>
    <row r="112" spans="1:3" x14ac:dyDescent="0.25">
      <c r="A112" s="163" t="s">
        <v>343</v>
      </c>
      <c r="B112" s="493"/>
    </row>
    <row r="113" spans="1:2" x14ac:dyDescent="0.25">
      <c r="A113" s="163" t="s">
        <v>344</v>
      </c>
      <c r="B113" s="493"/>
    </row>
    <row r="114" spans="1:2" x14ac:dyDescent="0.25">
      <c r="A114" s="165" t="s">
        <v>345</v>
      </c>
      <c r="B114" s="493"/>
    </row>
    <row r="117" spans="1:2" x14ac:dyDescent="0.25">
      <c r="A117" s="112"/>
      <c r="B117" s="113"/>
    </row>
    <row r="118" spans="1:2" x14ac:dyDescent="0.25">
      <c r="B118" s="114"/>
    </row>
    <row r="119" spans="1:2" x14ac:dyDescent="0.25">
      <c r="B119" s="115"/>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54"/>
  <sheetViews>
    <sheetView view="pageBreakPreview" topLeftCell="A10" zoomScale="55" zoomScaleSheetLayoutView="55" workbookViewId="0">
      <selection activeCell="B19" sqref="B19:B20"/>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10" t="s">
        <v>9</v>
      </c>
      <c r="B6" s="310"/>
      <c r="C6" s="310"/>
      <c r="D6" s="310"/>
      <c r="E6" s="310"/>
      <c r="F6" s="310"/>
      <c r="G6" s="310"/>
      <c r="H6" s="310"/>
      <c r="I6" s="310"/>
      <c r="J6" s="310"/>
      <c r="K6" s="310"/>
      <c r="L6" s="310"/>
      <c r="M6" s="310"/>
      <c r="N6" s="310"/>
      <c r="O6" s="310"/>
      <c r="P6" s="310"/>
      <c r="Q6" s="310"/>
      <c r="R6" s="310"/>
      <c r="S6" s="310"/>
      <c r="T6" s="11"/>
      <c r="U6" s="11"/>
      <c r="V6" s="11"/>
      <c r="W6" s="11"/>
      <c r="X6" s="11"/>
      <c r="Y6" s="11"/>
      <c r="Z6" s="11"/>
      <c r="AA6" s="11"/>
      <c r="AB6" s="11"/>
    </row>
    <row r="7" spans="1:28" s="10" customFormat="1" ht="18.75" x14ac:dyDescent="0.2">
      <c r="A7" s="310"/>
      <c r="B7" s="310"/>
      <c r="C7" s="310"/>
      <c r="D7" s="310"/>
      <c r="E7" s="310"/>
      <c r="F7" s="310"/>
      <c r="G7" s="310"/>
      <c r="H7" s="310"/>
      <c r="I7" s="310"/>
      <c r="J7" s="310"/>
      <c r="K7" s="310"/>
      <c r="L7" s="310"/>
      <c r="M7" s="310"/>
      <c r="N7" s="310"/>
      <c r="O7" s="310"/>
      <c r="P7" s="310"/>
      <c r="Q7" s="310"/>
      <c r="R7" s="310"/>
      <c r="S7" s="310"/>
      <c r="T7" s="11"/>
      <c r="U7" s="11"/>
      <c r="V7" s="11"/>
      <c r="W7" s="11"/>
      <c r="X7" s="11"/>
      <c r="Y7" s="11"/>
      <c r="Z7" s="11"/>
      <c r="AA7" s="11"/>
      <c r="AB7" s="11"/>
    </row>
    <row r="8" spans="1:28" s="10" customFormat="1" ht="18.75" x14ac:dyDescent="0.2">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11"/>
      <c r="U8" s="11"/>
      <c r="V8" s="11"/>
      <c r="W8" s="11"/>
      <c r="X8" s="11"/>
      <c r="Y8" s="11"/>
      <c r="Z8" s="11"/>
      <c r="AA8" s="11"/>
      <c r="AB8" s="11"/>
    </row>
    <row r="9" spans="1:28" s="10" customFormat="1" ht="18.75" x14ac:dyDescent="0.2">
      <c r="A9" s="315" t="s">
        <v>8</v>
      </c>
      <c r="B9" s="315"/>
      <c r="C9" s="315"/>
      <c r="D9" s="315"/>
      <c r="E9" s="315"/>
      <c r="F9" s="315"/>
      <c r="G9" s="315"/>
      <c r="H9" s="315"/>
      <c r="I9" s="315"/>
      <c r="J9" s="315"/>
      <c r="K9" s="315"/>
      <c r="L9" s="315"/>
      <c r="M9" s="315"/>
      <c r="N9" s="315"/>
      <c r="O9" s="315"/>
      <c r="P9" s="315"/>
      <c r="Q9" s="315"/>
      <c r="R9" s="315"/>
      <c r="S9" s="315"/>
      <c r="T9" s="11"/>
      <c r="U9" s="11"/>
      <c r="V9" s="11"/>
      <c r="W9" s="11"/>
      <c r="X9" s="11"/>
      <c r="Y9" s="11"/>
      <c r="Z9" s="11"/>
      <c r="AA9" s="11"/>
      <c r="AB9" s="11"/>
    </row>
    <row r="10" spans="1:28" s="10" customFormat="1" ht="18.75" x14ac:dyDescent="0.2">
      <c r="A10" s="310"/>
      <c r="B10" s="310"/>
      <c r="C10" s="310"/>
      <c r="D10" s="310"/>
      <c r="E10" s="310"/>
      <c r="F10" s="310"/>
      <c r="G10" s="310"/>
      <c r="H10" s="310"/>
      <c r="I10" s="310"/>
      <c r="J10" s="310"/>
      <c r="K10" s="310"/>
      <c r="L10" s="310"/>
      <c r="M10" s="310"/>
      <c r="N10" s="310"/>
      <c r="O10" s="310"/>
      <c r="P10" s="310"/>
      <c r="Q10" s="310"/>
      <c r="R10" s="310"/>
      <c r="S10" s="310"/>
      <c r="T10" s="11"/>
      <c r="U10" s="11"/>
      <c r="V10" s="11"/>
      <c r="W10" s="11"/>
      <c r="X10" s="11"/>
      <c r="Y10" s="11"/>
      <c r="Z10" s="11"/>
      <c r="AA10" s="11"/>
      <c r="AB10" s="11"/>
    </row>
    <row r="11" spans="1:28" s="10" customFormat="1" ht="18.75" x14ac:dyDescent="0.2">
      <c r="A11" s="311" t="str">
        <f>'1. паспорт местоположение'!A12:C12</f>
        <v>N_00.0089.000089</v>
      </c>
      <c r="B11" s="311"/>
      <c r="C11" s="311"/>
      <c r="D11" s="311"/>
      <c r="E11" s="311"/>
      <c r="F11" s="311"/>
      <c r="G11" s="311"/>
      <c r="H11" s="311"/>
      <c r="I11" s="311"/>
      <c r="J11" s="311"/>
      <c r="K11" s="311"/>
      <c r="L11" s="311"/>
      <c r="M11" s="311"/>
      <c r="N11" s="311"/>
      <c r="O11" s="311"/>
      <c r="P11" s="311"/>
      <c r="Q11" s="311"/>
      <c r="R11" s="311"/>
      <c r="S11" s="311"/>
      <c r="T11" s="11"/>
      <c r="U11" s="11"/>
      <c r="V11" s="11"/>
      <c r="W11" s="11"/>
      <c r="X11" s="11"/>
      <c r="Y11" s="11"/>
      <c r="Z11" s="11"/>
      <c r="AA11" s="11"/>
      <c r="AB11" s="11"/>
    </row>
    <row r="12" spans="1:28" s="10" customFormat="1" ht="18.75" x14ac:dyDescent="0.2">
      <c r="A12" s="315" t="s">
        <v>7</v>
      </c>
      <c r="B12" s="315"/>
      <c r="C12" s="315"/>
      <c r="D12" s="315"/>
      <c r="E12" s="315"/>
      <c r="F12" s="315"/>
      <c r="G12" s="315"/>
      <c r="H12" s="315"/>
      <c r="I12" s="315"/>
      <c r="J12" s="315"/>
      <c r="K12" s="315"/>
      <c r="L12" s="315"/>
      <c r="M12" s="315"/>
      <c r="N12" s="315"/>
      <c r="O12" s="315"/>
      <c r="P12" s="315"/>
      <c r="Q12" s="315"/>
      <c r="R12" s="315"/>
      <c r="S12" s="315"/>
      <c r="T12" s="11"/>
      <c r="U12" s="11"/>
      <c r="V12" s="11"/>
      <c r="W12" s="11"/>
      <c r="X12" s="11"/>
      <c r="Y12" s="11"/>
      <c r="Z12" s="11"/>
      <c r="AA12" s="11"/>
      <c r="AB12" s="11"/>
    </row>
    <row r="13" spans="1:28" s="7" customFormat="1" ht="15.75" customHeight="1" x14ac:dyDescent="0.2">
      <c r="A13" s="316"/>
      <c r="B13" s="316"/>
      <c r="C13" s="316"/>
      <c r="D13" s="316"/>
      <c r="E13" s="316"/>
      <c r="F13" s="316"/>
      <c r="G13" s="316"/>
      <c r="H13" s="316"/>
      <c r="I13" s="316"/>
      <c r="J13" s="316"/>
      <c r="K13" s="316"/>
      <c r="L13" s="316"/>
      <c r="M13" s="316"/>
      <c r="N13" s="316"/>
      <c r="O13" s="316"/>
      <c r="P13" s="316"/>
      <c r="Q13" s="316"/>
      <c r="R13" s="316"/>
      <c r="S13" s="316"/>
      <c r="T13" s="8"/>
      <c r="U13" s="8"/>
      <c r="V13" s="8"/>
      <c r="W13" s="8"/>
      <c r="X13" s="8"/>
      <c r="Y13" s="8"/>
      <c r="Z13" s="8"/>
      <c r="AA13" s="8"/>
      <c r="AB13" s="8"/>
    </row>
    <row r="14" spans="1:28" s="2" customFormat="1" ht="12" x14ac:dyDescent="0.2">
      <c r="A14" s="311" t="str">
        <f>'1. паспорт местоположение'!A15:C15</f>
        <v>Реконструкция ПС 220 кВ Чулымская в части замены трансформаторов тока в ячейках №18 и №21 КРУН-6 кВ для технологического присоединения энергопринимающих устройств заявителя АО «Транснефть - Западная Сибирь»</v>
      </c>
      <c r="B14" s="311"/>
      <c r="C14" s="311"/>
      <c r="D14" s="311"/>
      <c r="E14" s="311"/>
      <c r="F14" s="311"/>
      <c r="G14" s="311"/>
      <c r="H14" s="311"/>
      <c r="I14" s="311"/>
      <c r="J14" s="311"/>
      <c r="K14" s="311"/>
      <c r="L14" s="311"/>
      <c r="M14" s="311"/>
      <c r="N14" s="311"/>
      <c r="O14" s="311"/>
      <c r="P14" s="311"/>
      <c r="Q14" s="311"/>
      <c r="R14" s="311"/>
      <c r="S14" s="311"/>
      <c r="T14" s="6"/>
      <c r="U14" s="6"/>
      <c r="V14" s="6"/>
      <c r="W14" s="6"/>
      <c r="X14" s="6"/>
      <c r="Y14" s="6"/>
      <c r="Z14" s="6"/>
      <c r="AA14" s="6"/>
      <c r="AB14" s="6"/>
    </row>
    <row r="15" spans="1:28" s="2" customFormat="1" ht="15" customHeight="1" x14ac:dyDescent="0.2">
      <c r="A15" s="315" t="s">
        <v>5</v>
      </c>
      <c r="B15" s="315"/>
      <c r="C15" s="315"/>
      <c r="D15" s="315"/>
      <c r="E15" s="315"/>
      <c r="F15" s="315"/>
      <c r="G15" s="315"/>
      <c r="H15" s="315"/>
      <c r="I15" s="315"/>
      <c r="J15" s="315"/>
      <c r="K15" s="315"/>
      <c r="L15" s="315"/>
      <c r="M15" s="315"/>
      <c r="N15" s="315"/>
      <c r="O15" s="315"/>
      <c r="P15" s="315"/>
      <c r="Q15" s="315"/>
      <c r="R15" s="315"/>
      <c r="S15" s="315"/>
      <c r="T15" s="4"/>
      <c r="U15" s="4"/>
      <c r="V15" s="4"/>
      <c r="W15" s="4"/>
      <c r="X15" s="4"/>
      <c r="Y15" s="4"/>
      <c r="Z15" s="4"/>
      <c r="AA15" s="4"/>
      <c r="AB15" s="4"/>
    </row>
    <row r="16" spans="1:28" s="2" customFormat="1" ht="15" customHeight="1" x14ac:dyDescent="0.2">
      <c r="A16" s="317"/>
      <c r="B16" s="317"/>
      <c r="C16" s="317"/>
      <c r="D16" s="317"/>
      <c r="E16" s="317"/>
      <c r="F16" s="317"/>
      <c r="G16" s="317"/>
      <c r="H16" s="317"/>
      <c r="I16" s="317"/>
      <c r="J16" s="317"/>
      <c r="K16" s="317"/>
      <c r="L16" s="317"/>
      <c r="M16" s="317"/>
      <c r="N16" s="317"/>
      <c r="O16" s="317"/>
      <c r="P16" s="317"/>
      <c r="Q16" s="317"/>
      <c r="R16" s="317"/>
      <c r="S16" s="317"/>
      <c r="T16" s="3"/>
      <c r="U16" s="3"/>
      <c r="V16" s="3"/>
      <c r="W16" s="3"/>
      <c r="X16" s="3"/>
      <c r="Y16" s="3"/>
    </row>
    <row r="17" spans="1:28" s="2" customFormat="1" ht="45.75" customHeight="1" x14ac:dyDescent="0.2">
      <c r="A17" s="318" t="s">
        <v>379</v>
      </c>
      <c r="B17" s="318"/>
      <c r="C17" s="318"/>
      <c r="D17" s="318"/>
      <c r="E17" s="318"/>
      <c r="F17" s="318"/>
      <c r="G17" s="318"/>
      <c r="H17" s="318"/>
      <c r="I17" s="318"/>
      <c r="J17" s="318"/>
      <c r="K17" s="318"/>
      <c r="L17" s="318"/>
      <c r="M17" s="318"/>
      <c r="N17" s="318"/>
      <c r="O17" s="318"/>
      <c r="P17" s="318"/>
      <c r="Q17" s="318"/>
      <c r="R17" s="318"/>
      <c r="S17" s="318"/>
      <c r="T17" s="5"/>
      <c r="U17" s="5"/>
      <c r="V17" s="5"/>
      <c r="W17" s="5"/>
      <c r="X17" s="5"/>
      <c r="Y17" s="5"/>
      <c r="Z17" s="5"/>
      <c r="AA17" s="5"/>
      <c r="AB17" s="5"/>
    </row>
    <row r="18" spans="1:28" s="2" customFormat="1" ht="15" customHeight="1" x14ac:dyDescent="0.2">
      <c r="A18" s="319"/>
      <c r="B18" s="319"/>
      <c r="C18" s="319"/>
      <c r="D18" s="319"/>
      <c r="E18" s="319"/>
      <c r="F18" s="319"/>
      <c r="G18" s="319"/>
      <c r="H18" s="319"/>
      <c r="I18" s="319"/>
      <c r="J18" s="319"/>
      <c r="K18" s="319"/>
      <c r="L18" s="319"/>
      <c r="M18" s="319"/>
      <c r="N18" s="319"/>
      <c r="O18" s="319"/>
      <c r="P18" s="319"/>
      <c r="Q18" s="319"/>
      <c r="R18" s="319"/>
      <c r="S18" s="319"/>
      <c r="T18" s="3"/>
      <c r="U18" s="3"/>
      <c r="V18" s="3"/>
      <c r="W18" s="3"/>
      <c r="X18" s="3"/>
      <c r="Y18" s="3"/>
    </row>
    <row r="19" spans="1:28" s="2" customFormat="1" ht="54" customHeight="1" x14ac:dyDescent="0.2">
      <c r="A19" s="309" t="s">
        <v>4</v>
      </c>
      <c r="B19" s="309" t="s">
        <v>98</v>
      </c>
      <c r="C19" s="312" t="s">
        <v>304</v>
      </c>
      <c r="D19" s="309" t="s">
        <v>303</v>
      </c>
      <c r="E19" s="309" t="s">
        <v>97</v>
      </c>
      <c r="F19" s="309" t="s">
        <v>96</v>
      </c>
      <c r="G19" s="309" t="s">
        <v>299</v>
      </c>
      <c r="H19" s="309" t="s">
        <v>95</v>
      </c>
      <c r="I19" s="309" t="s">
        <v>94</v>
      </c>
      <c r="J19" s="309" t="s">
        <v>93</v>
      </c>
      <c r="K19" s="309" t="s">
        <v>92</v>
      </c>
      <c r="L19" s="309" t="s">
        <v>91</v>
      </c>
      <c r="M19" s="309" t="s">
        <v>90</v>
      </c>
      <c r="N19" s="309" t="s">
        <v>89</v>
      </c>
      <c r="O19" s="309" t="s">
        <v>88</v>
      </c>
      <c r="P19" s="309" t="s">
        <v>87</v>
      </c>
      <c r="Q19" s="309" t="s">
        <v>302</v>
      </c>
      <c r="R19" s="309"/>
      <c r="S19" s="314" t="s">
        <v>372</v>
      </c>
      <c r="T19" s="3"/>
      <c r="U19" s="3"/>
      <c r="V19" s="3"/>
      <c r="W19" s="3"/>
      <c r="X19" s="3"/>
      <c r="Y19" s="3"/>
    </row>
    <row r="20" spans="1:28" s="2" customFormat="1" ht="180.75" customHeight="1" x14ac:dyDescent="0.2">
      <c r="A20" s="309"/>
      <c r="B20" s="309"/>
      <c r="C20" s="313"/>
      <c r="D20" s="309"/>
      <c r="E20" s="309"/>
      <c r="F20" s="309"/>
      <c r="G20" s="309"/>
      <c r="H20" s="309"/>
      <c r="I20" s="309"/>
      <c r="J20" s="309"/>
      <c r="K20" s="309"/>
      <c r="L20" s="309"/>
      <c r="M20" s="309"/>
      <c r="N20" s="309"/>
      <c r="O20" s="309"/>
      <c r="P20" s="309"/>
      <c r="Q20" s="35" t="s">
        <v>300</v>
      </c>
      <c r="R20" s="36" t="s">
        <v>301</v>
      </c>
      <c r="S20" s="314"/>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75" x14ac:dyDescent="0.2">
      <c r="A22" s="305" t="s">
        <v>63</v>
      </c>
      <c r="B22" s="306" t="s">
        <v>518</v>
      </c>
      <c r="C22" s="304" t="s">
        <v>530</v>
      </c>
      <c r="D22" s="304" t="s">
        <v>531</v>
      </c>
      <c r="E22" s="304" t="s">
        <v>532</v>
      </c>
      <c r="F22" s="304" t="s">
        <v>533</v>
      </c>
      <c r="G22" s="138" t="s">
        <v>373</v>
      </c>
      <c r="H22" s="139">
        <v>5.3262</v>
      </c>
      <c r="I22" s="139">
        <v>5.3262</v>
      </c>
      <c r="J22" s="139" t="s">
        <v>425</v>
      </c>
      <c r="K22" s="139">
        <v>6</v>
      </c>
      <c r="L22" s="139">
        <v>1</v>
      </c>
      <c r="M22" s="139" t="s">
        <v>425</v>
      </c>
      <c r="N22" s="139" t="s">
        <v>425</v>
      </c>
      <c r="O22" s="139" t="s">
        <v>425</v>
      </c>
      <c r="P22" s="139" t="s">
        <v>425</v>
      </c>
      <c r="Q22" s="140" t="s">
        <v>425</v>
      </c>
      <c r="R22" s="140" t="s">
        <v>529</v>
      </c>
      <c r="S22" s="139">
        <v>0.79800000000000004</v>
      </c>
      <c r="T22" s="26"/>
      <c r="U22" s="26"/>
      <c r="V22" s="26"/>
      <c r="W22" s="26"/>
      <c r="X22" s="26"/>
      <c r="Y22" s="26"/>
      <c r="Z22" s="25"/>
      <c r="AA22" s="25"/>
      <c r="AB22" s="25"/>
    </row>
    <row r="23" spans="1:28" s="2" customFormat="1" ht="18.75" x14ac:dyDescent="0.2">
      <c r="A23" s="305"/>
      <c r="B23" s="307"/>
      <c r="C23" s="304"/>
      <c r="D23" s="304"/>
      <c r="E23" s="304"/>
      <c r="F23" s="304"/>
      <c r="G23" s="141" t="s">
        <v>519</v>
      </c>
      <c r="H23" s="140">
        <v>5.3262</v>
      </c>
      <c r="I23" s="140">
        <v>5.3262</v>
      </c>
      <c r="J23" s="140" t="s">
        <v>425</v>
      </c>
      <c r="K23" s="140">
        <v>6</v>
      </c>
      <c r="L23" s="140">
        <v>1</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05"/>
      <c r="B24" s="308"/>
      <c r="C24" s="304"/>
      <c r="D24" s="304"/>
      <c r="E24" s="304"/>
      <c r="F24" s="304"/>
      <c r="G24" s="141" t="s">
        <v>520</v>
      </c>
      <c r="H24" s="140">
        <v>5.3262</v>
      </c>
      <c r="I24" s="140">
        <v>5.3262</v>
      </c>
      <c r="J24" s="140" t="s">
        <v>425</v>
      </c>
      <c r="K24" s="140">
        <v>6</v>
      </c>
      <c r="L24" s="140">
        <v>1</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ht="15.75" x14ac:dyDescent="0.25">
      <c r="A25" s="33" t="s">
        <v>298</v>
      </c>
      <c r="B25" s="140" t="s">
        <v>425</v>
      </c>
      <c r="C25" s="140" t="s">
        <v>425</v>
      </c>
      <c r="D25" s="140" t="s">
        <v>425</v>
      </c>
      <c r="E25" s="140" t="s">
        <v>425</v>
      </c>
      <c r="F25" s="140" t="s">
        <v>425</v>
      </c>
      <c r="G25" s="140" t="s">
        <v>425</v>
      </c>
      <c r="H25" s="140">
        <f>SUMIFS(H$22:H$24,$G$22:$G$24,"Всего по всем точкам присоединения, 
в том числе:")</f>
        <v>5.3262</v>
      </c>
      <c r="I25" s="140">
        <f>SUMIFS(I$22:I$24,$G$22:$G$24,"Всего по всем точкам присоединения, 
в том числе:")</f>
        <v>5.3262</v>
      </c>
      <c r="J25" s="140">
        <f>SUMIFS(J$22:J$24,$G$22:$G$24,"Всего по всем точкам присоединения, 
в том числе:")</f>
        <v>0</v>
      </c>
      <c r="K25" s="140" t="s">
        <v>425</v>
      </c>
      <c r="L25" s="140" t="s">
        <v>425</v>
      </c>
      <c r="M25" s="140">
        <f>SUMIFS(M$22:M$24,$G$22:$G$24,"Всего по всем точкам присоединения, 
в том числе:")</f>
        <v>0</v>
      </c>
      <c r="N25" s="140" t="str">
        <f>IFERROR((N22+#REF!+#REF!+#REF!+#REF!),"нд")</f>
        <v>нд</v>
      </c>
      <c r="O25" s="140">
        <f>SUMIF(O$22:O$24,"&gt;0",O$22:O$24)</f>
        <v>0</v>
      </c>
      <c r="P25" s="140" t="str">
        <f>IFERROR((P22+#REF!+#REF!+#REF!+#REF!),"нд")</f>
        <v>нд</v>
      </c>
      <c r="Q25" s="140" t="str">
        <f>IFERROR((Q22+#REF!+#REF!+#REF!+#REF!),"нд")</f>
        <v>нд</v>
      </c>
      <c r="R25" s="140" t="str">
        <f>IFERROR((R22+#REF!+#REF!+#REF!+#REF!),"нд")</f>
        <v>нд</v>
      </c>
      <c r="S25" s="140">
        <f>SUMIF(S$22:S$24,"&gt;0",S$22:S$24)</f>
        <v>0.79800000000000004</v>
      </c>
      <c r="T25" s="21"/>
      <c r="U25" s="21"/>
      <c r="V25" s="21"/>
      <c r="W25" s="21"/>
      <c r="X25" s="21"/>
      <c r="Y25" s="21"/>
      <c r="Z25" s="21"/>
      <c r="AA25" s="21"/>
      <c r="AB25" s="21"/>
    </row>
    <row r="26" spans="1:28"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row>
    <row r="27" spans="1:28"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row>
    <row r="28" spans="1:28"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row>
    <row r="29" spans="1:28"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row>
    <row r="30" spans="1:28"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sheetData>
  <autoFilter ref="A21:AB25" xr:uid="{00000000-0009-0000-0000-000002000000}"/>
  <mergeCells count="38">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2:A24"/>
    <mergeCell ref="B22:B24"/>
    <mergeCell ref="C22:C24"/>
    <mergeCell ref="D22:D24"/>
    <mergeCell ref="E22:E24"/>
  </mergeCells>
  <conditionalFormatting sqref="B22:S24 B25:G25 P25:R25 N25 K25:L25">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7" t="str">
        <f>'1. паспорт местоположение'!A5:C5</f>
        <v>Год раскрытия информации: 2024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5"/>
      <c r="H7" s="14"/>
    </row>
    <row r="8" spans="1:20" s="10" customFormat="1" ht="18.75" x14ac:dyDescent="0.2">
      <c r="A8" s="310" t="s">
        <v>9</v>
      </c>
      <c r="B8" s="310"/>
      <c r="C8" s="310"/>
      <c r="D8" s="310"/>
      <c r="E8" s="310"/>
      <c r="F8" s="310"/>
      <c r="G8" s="310"/>
      <c r="H8" s="310"/>
      <c r="I8" s="310"/>
      <c r="J8" s="310"/>
      <c r="K8" s="310"/>
      <c r="L8" s="310"/>
      <c r="M8" s="310"/>
      <c r="N8" s="310"/>
      <c r="O8" s="310"/>
      <c r="P8" s="310"/>
      <c r="Q8" s="310"/>
      <c r="R8" s="310"/>
      <c r="S8" s="310"/>
      <c r="T8" s="310"/>
    </row>
    <row r="9" spans="1:20" s="10" customFormat="1" ht="18.75" x14ac:dyDescent="0.2">
      <c r="A9" s="310"/>
      <c r="B9" s="310"/>
      <c r="C9" s="310"/>
      <c r="D9" s="310"/>
      <c r="E9" s="310"/>
      <c r="F9" s="310"/>
      <c r="G9" s="310"/>
      <c r="H9" s="310"/>
      <c r="I9" s="310"/>
      <c r="J9" s="310"/>
      <c r="K9" s="310"/>
      <c r="L9" s="310"/>
      <c r="M9" s="310"/>
      <c r="N9" s="310"/>
      <c r="O9" s="310"/>
      <c r="P9" s="310"/>
      <c r="Q9" s="310"/>
      <c r="R9" s="310"/>
      <c r="S9" s="310"/>
      <c r="T9" s="310"/>
    </row>
    <row r="10" spans="1:20" s="10" customFormat="1" ht="18.75" customHeight="1" x14ac:dyDescent="0.2">
      <c r="A10" s="311" t="str">
        <f>'1. паспорт местоположение'!A9:C9</f>
        <v>Акционерное общество "Электромагистраль"</v>
      </c>
      <c r="B10" s="311"/>
      <c r="C10" s="311"/>
      <c r="D10" s="311"/>
      <c r="E10" s="311"/>
      <c r="F10" s="311"/>
      <c r="G10" s="311"/>
      <c r="H10" s="311"/>
      <c r="I10" s="311"/>
      <c r="J10" s="311"/>
      <c r="K10" s="311"/>
      <c r="L10" s="311"/>
      <c r="M10" s="311"/>
      <c r="N10" s="311"/>
      <c r="O10" s="311"/>
      <c r="P10" s="311"/>
      <c r="Q10" s="311"/>
      <c r="R10" s="311"/>
      <c r="S10" s="311"/>
      <c r="T10" s="311"/>
    </row>
    <row r="11" spans="1:20" s="10" customFormat="1" ht="18.75" customHeight="1" x14ac:dyDescent="0.2">
      <c r="A11" s="315" t="s">
        <v>8</v>
      </c>
      <c r="B11" s="315"/>
      <c r="C11" s="315"/>
      <c r="D11" s="315"/>
      <c r="E11" s="315"/>
      <c r="F11" s="315"/>
      <c r="G11" s="315"/>
      <c r="H11" s="315"/>
      <c r="I11" s="315"/>
      <c r="J11" s="315"/>
      <c r="K11" s="315"/>
      <c r="L11" s="315"/>
      <c r="M11" s="315"/>
      <c r="N11" s="315"/>
      <c r="O11" s="315"/>
      <c r="P11" s="315"/>
      <c r="Q11" s="315"/>
      <c r="R11" s="315"/>
      <c r="S11" s="315"/>
      <c r="T11" s="315"/>
    </row>
    <row r="12" spans="1:20" s="10" customFormat="1" ht="18.75" x14ac:dyDescent="0.2">
      <c r="A12" s="310"/>
      <c r="B12" s="310"/>
      <c r="C12" s="310"/>
      <c r="D12" s="310"/>
      <c r="E12" s="310"/>
      <c r="F12" s="310"/>
      <c r="G12" s="310"/>
      <c r="H12" s="310"/>
      <c r="I12" s="310"/>
      <c r="J12" s="310"/>
      <c r="K12" s="310"/>
      <c r="L12" s="310"/>
      <c r="M12" s="310"/>
      <c r="N12" s="310"/>
      <c r="O12" s="310"/>
      <c r="P12" s="310"/>
      <c r="Q12" s="310"/>
      <c r="R12" s="310"/>
      <c r="S12" s="310"/>
      <c r="T12" s="310"/>
    </row>
    <row r="13" spans="1:20" s="10" customFormat="1" ht="18.75" customHeight="1" x14ac:dyDescent="0.2">
      <c r="A13" s="311" t="str">
        <f>'1. паспорт местоположение'!A12:C12</f>
        <v>N_00.0089.000089</v>
      </c>
      <c r="B13" s="311"/>
      <c r="C13" s="311"/>
      <c r="D13" s="311"/>
      <c r="E13" s="311"/>
      <c r="F13" s="311"/>
      <c r="G13" s="311"/>
      <c r="H13" s="311"/>
      <c r="I13" s="311"/>
      <c r="J13" s="311"/>
      <c r="K13" s="311"/>
      <c r="L13" s="311"/>
      <c r="M13" s="311"/>
      <c r="N13" s="311"/>
      <c r="O13" s="311"/>
      <c r="P13" s="311"/>
      <c r="Q13" s="311"/>
      <c r="R13" s="311"/>
      <c r="S13" s="311"/>
      <c r="T13" s="311"/>
    </row>
    <row r="14" spans="1:20" s="10" customFormat="1" ht="18.75" customHeight="1" x14ac:dyDescent="0.2">
      <c r="A14" s="315" t="s">
        <v>7</v>
      </c>
      <c r="B14" s="315"/>
      <c r="C14" s="315"/>
      <c r="D14" s="315"/>
      <c r="E14" s="315"/>
      <c r="F14" s="315"/>
      <c r="G14" s="315"/>
      <c r="H14" s="315"/>
      <c r="I14" s="315"/>
      <c r="J14" s="315"/>
      <c r="K14" s="315"/>
      <c r="L14" s="315"/>
      <c r="M14" s="315"/>
      <c r="N14" s="315"/>
      <c r="O14" s="315"/>
      <c r="P14" s="315"/>
      <c r="Q14" s="315"/>
      <c r="R14" s="315"/>
      <c r="S14" s="315"/>
      <c r="T14" s="315"/>
    </row>
    <row r="15" spans="1:20" s="7" customFormat="1" ht="15.75" customHeight="1" x14ac:dyDescent="0.2">
      <c r="A15" s="316"/>
      <c r="B15" s="316"/>
      <c r="C15" s="316"/>
      <c r="D15" s="316"/>
      <c r="E15" s="316"/>
      <c r="F15" s="316"/>
      <c r="G15" s="316"/>
      <c r="H15" s="316"/>
      <c r="I15" s="316"/>
      <c r="J15" s="316"/>
      <c r="K15" s="316"/>
      <c r="L15" s="316"/>
      <c r="M15" s="316"/>
      <c r="N15" s="316"/>
      <c r="O15" s="316"/>
      <c r="P15" s="316"/>
      <c r="Q15" s="316"/>
      <c r="R15" s="316"/>
      <c r="S15" s="316"/>
      <c r="T15" s="316"/>
    </row>
    <row r="16" spans="1:20" s="2" customFormat="1" ht="12" x14ac:dyDescent="0.2">
      <c r="A16" s="311" t="str">
        <f>'1. паспорт местоположение'!A15:C15</f>
        <v>Реконструкция ПС 220 кВ Чулымская в части замены трансформаторов тока в ячейках №18 и №21 КРУН-6 кВ для технологического присоединения энергопринимающих устройств заявителя АО «Транснефть - Западная Сибирь»</v>
      </c>
      <c r="B16" s="311"/>
      <c r="C16" s="311"/>
      <c r="D16" s="311"/>
      <c r="E16" s="311"/>
      <c r="F16" s="311"/>
      <c r="G16" s="311"/>
      <c r="H16" s="311"/>
      <c r="I16" s="311"/>
      <c r="J16" s="311"/>
      <c r="K16" s="311"/>
      <c r="L16" s="311"/>
      <c r="M16" s="311"/>
      <c r="N16" s="311"/>
      <c r="O16" s="311"/>
      <c r="P16" s="311"/>
      <c r="Q16" s="311"/>
      <c r="R16" s="311"/>
      <c r="S16" s="311"/>
      <c r="T16" s="311"/>
    </row>
    <row r="17" spans="1:20" s="2" customFormat="1" ht="15" customHeight="1" x14ac:dyDescent="0.2">
      <c r="A17" s="315" t="s">
        <v>5</v>
      </c>
      <c r="B17" s="315"/>
      <c r="C17" s="315"/>
      <c r="D17" s="315"/>
      <c r="E17" s="315"/>
      <c r="F17" s="315"/>
      <c r="G17" s="315"/>
      <c r="H17" s="315"/>
      <c r="I17" s="315"/>
      <c r="J17" s="315"/>
      <c r="K17" s="315"/>
      <c r="L17" s="315"/>
      <c r="M17" s="315"/>
      <c r="N17" s="315"/>
      <c r="O17" s="315"/>
      <c r="P17" s="315"/>
      <c r="Q17" s="315"/>
      <c r="R17" s="315"/>
      <c r="S17" s="315"/>
      <c r="T17" s="315"/>
    </row>
    <row r="18" spans="1:20" s="2" customFormat="1" ht="15" customHeight="1" x14ac:dyDescent="0.2">
      <c r="A18" s="317"/>
      <c r="B18" s="317"/>
      <c r="C18" s="317"/>
      <c r="D18" s="317"/>
      <c r="E18" s="317"/>
      <c r="F18" s="317"/>
      <c r="G18" s="317"/>
      <c r="H18" s="317"/>
      <c r="I18" s="317"/>
      <c r="J18" s="317"/>
      <c r="K18" s="317"/>
      <c r="L18" s="317"/>
      <c r="M18" s="317"/>
      <c r="N18" s="317"/>
      <c r="O18" s="317"/>
      <c r="P18" s="317"/>
      <c r="Q18" s="317"/>
      <c r="R18" s="317"/>
      <c r="S18" s="317"/>
      <c r="T18" s="317"/>
    </row>
    <row r="19" spans="1:20" s="2" customFormat="1" ht="15" customHeight="1" x14ac:dyDescent="0.2">
      <c r="A19" s="334" t="s">
        <v>384</v>
      </c>
      <c r="B19" s="334"/>
      <c r="C19" s="334"/>
      <c r="D19" s="334"/>
      <c r="E19" s="334"/>
      <c r="F19" s="334"/>
      <c r="G19" s="334"/>
      <c r="H19" s="334"/>
      <c r="I19" s="334"/>
      <c r="J19" s="334"/>
      <c r="K19" s="334"/>
      <c r="L19" s="334"/>
      <c r="M19" s="334"/>
      <c r="N19" s="334"/>
      <c r="O19" s="334"/>
      <c r="P19" s="334"/>
      <c r="Q19" s="334"/>
      <c r="R19" s="334"/>
      <c r="S19" s="334"/>
      <c r="T19" s="334"/>
    </row>
    <row r="20" spans="1:20" s="51" customFormat="1" ht="21" customHeight="1" x14ac:dyDescent="0.25">
      <c r="A20" s="335"/>
      <c r="B20" s="335"/>
      <c r="C20" s="335"/>
      <c r="D20" s="335"/>
      <c r="E20" s="335"/>
      <c r="F20" s="335"/>
      <c r="G20" s="335"/>
      <c r="H20" s="335"/>
      <c r="I20" s="335"/>
      <c r="J20" s="335"/>
      <c r="K20" s="335"/>
      <c r="L20" s="335"/>
      <c r="M20" s="335"/>
      <c r="N20" s="335"/>
      <c r="O20" s="335"/>
      <c r="P20" s="335"/>
      <c r="Q20" s="335"/>
      <c r="R20" s="335"/>
      <c r="S20" s="335"/>
      <c r="T20" s="335"/>
    </row>
    <row r="21" spans="1:20" ht="46.5" customHeight="1" x14ac:dyDescent="0.25">
      <c r="A21" s="328" t="s">
        <v>4</v>
      </c>
      <c r="B21" s="321" t="s">
        <v>191</v>
      </c>
      <c r="C21" s="322"/>
      <c r="D21" s="325" t="s">
        <v>120</v>
      </c>
      <c r="E21" s="321" t="s">
        <v>413</v>
      </c>
      <c r="F21" s="322"/>
      <c r="G21" s="321" t="s">
        <v>211</v>
      </c>
      <c r="H21" s="322"/>
      <c r="I21" s="321" t="s">
        <v>119</v>
      </c>
      <c r="J21" s="322"/>
      <c r="K21" s="325" t="s">
        <v>118</v>
      </c>
      <c r="L21" s="321" t="s">
        <v>117</v>
      </c>
      <c r="M21" s="322"/>
      <c r="N21" s="321" t="s">
        <v>409</v>
      </c>
      <c r="O21" s="322"/>
      <c r="P21" s="325" t="s">
        <v>116</v>
      </c>
      <c r="Q21" s="331" t="s">
        <v>115</v>
      </c>
      <c r="R21" s="332"/>
      <c r="S21" s="331" t="s">
        <v>114</v>
      </c>
      <c r="T21" s="333"/>
    </row>
    <row r="22" spans="1:20" ht="204.75" customHeight="1" x14ac:dyDescent="0.25">
      <c r="A22" s="329"/>
      <c r="B22" s="323"/>
      <c r="C22" s="324"/>
      <c r="D22" s="327"/>
      <c r="E22" s="323"/>
      <c r="F22" s="324"/>
      <c r="G22" s="323"/>
      <c r="H22" s="324"/>
      <c r="I22" s="323"/>
      <c r="J22" s="324"/>
      <c r="K22" s="326"/>
      <c r="L22" s="323"/>
      <c r="M22" s="324"/>
      <c r="N22" s="323"/>
      <c r="O22" s="324"/>
      <c r="P22" s="326"/>
      <c r="Q22" s="67" t="s">
        <v>113</v>
      </c>
      <c r="R22" s="67" t="s">
        <v>383</v>
      </c>
      <c r="S22" s="67" t="s">
        <v>112</v>
      </c>
      <c r="T22" s="67" t="s">
        <v>111</v>
      </c>
    </row>
    <row r="23" spans="1:20" ht="51.75" customHeight="1" x14ac:dyDescent="0.25">
      <c r="A23" s="330"/>
      <c r="B23" s="127" t="s">
        <v>109</v>
      </c>
      <c r="C23" s="127" t="s">
        <v>110</v>
      </c>
      <c r="D23" s="326"/>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425</v>
      </c>
      <c r="C25" s="151" t="s">
        <v>425</v>
      </c>
      <c r="D25" s="151" t="s">
        <v>425</v>
      </c>
      <c r="E25" s="151" t="s">
        <v>425</v>
      </c>
      <c r="F25" s="151" t="s">
        <v>425</v>
      </c>
      <c r="G25" s="151" t="s">
        <v>425</v>
      </c>
      <c r="H25" s="151" t="s">
        <v>425</v>
      </c>
      <c r="I25" s="151" t="s">
        <v>425</v>
      </c>
      <c r="J25" s="151" t="s">
        <v>425</v>
      </c>
      <c r="K25" s="151" t="s">
        <v>425</v>
      </c>
      <c r="L25" s="151" t="s">
        <v>425</v>
      </c>
      <c r="M25" s="151" t="s">
        <v>425</v>
      </c>
      <c r="N25" s="151" t="s">
        <v>425</v>
      </c>
      <c r="O25" s="151" t="s">
        <v>425</v>
      </c>
      <c r="P25" s="244" t="s">
        <v>425</v>
      </c>
      <c r="Q25" s="151" t="s">
        <v>425</v>
      </c>
      <c r="R25" s="151" t="s">
        <v>425</v>
      </c>
      <c r="S25" s="151" t="s">
        <v>425</v>
      </c>
      <c r="T25" s="151" t="s">
        <v>425</v>
      </c>
    </row>
    <row r="26" spans="1:20" s="152" customFormat="1" ht="112.5" customHeight="1" x14ac:dyDescent="0.25">
      <c r="A26" s="151">
        <v>2</v>
      </c>
      <c r="B26" s="151" t="s">
        <v>425</v>
      </c>
      <c r="C26" s="151" t="s">
        <v>425</v>
      </c>
      <c r="D26" s="151" t="s">
        <v>425</v>
      </c>
      <c r="E26" s="151" t="s">
        <v>425</v>
      </c>
      <c r="F26" s="151" t="s">
        <v>425</v>
      </c>
      <c r="G26" s="151" t="s">
        <v>425</v>
      </c>
      <c r="H26" s="151" t="s">
        <v>425</v>
      </c>
      <c r="I26" s="151" t="s">
        <v>425</v>
      </c>
      <c r="J26" s="151" t="s">
        <v>425</v>
      </c>
      <c r="K26" s="151" t="s">
        <v>425</v>
      </c>
      <c r="L26" s="151" t="s">
        <v>425</v>
      </c>
      <c r="M26" s="151" t="s">
        <v>425</v>
      </c>
      <c r="N26" s="151" t="s">
        <v>425</v>
      </c>
      <c r="O26" s="151" t="s">
        <v>425</v>
      </c>
      <c r="P26" s="151" t="s">
        <v>425</v>
      </c>
      <c r="Q26" s="151" t="s">
        <v>425</v>
      </c>
      <c r="R26" s="151" t="s">
        <v>425</v>
      </c>
      <c r="S26" s="151" t="s">
        <v>425</v>
      </c>
      <c r="T26" s="151" t="s">
        <v>425</v>
      </c>
    </row>
    <row r="27" spans="1:20" s="152" customFormat="1" ht="112.5" customHeight="1" x14ac:dyDescent="0.25">
      <c r="A27" s="151">
        <v>3</v>
      </c>
      <c r="B27" s="151" t="s">
        <v>425</v>
      </c>
      <c r="C27" s="151" t="s">
        <v>425</v>
      </c>
      <c r="D27" s="151" t="s">
        <v>425</v>
      </c>
      <c r="E27" s="151" t="s">
        <v>425</v>
      </c>
      <c r="F27" s="151" t="s">
        <v>425</v>
      </c>
      <c r="G27" s="151" t="s">
        <v>425</v>
      </c>
      <c r="H27" s="151" t="s">
        <v>425</v>
      </c>
      <c r="I27" s="151" t="s">
        <v>425</v>
      </c>
      <c r="J27" s="151" t="s">
        <v>425</v>
      </c>
      <c r="K27" s="151" t="s">
        <v>425</v>
      </c>
      <c r="L27" s="151" t="s">
        <v>425</v>
      </c>
      <c r="M27" s="151" t="s">
        <v>425</v>
      </c>
      <c r="N27" s="151" t="s">
        <v>425</v>
      </c>
      <c r="O27" s="151" t="s">
        <v>425</v>
      </c>
      <c r="P27" s="151" t="s">
        <v>425</v>
      </c>
      <c r="Q27" s="151" t="s">
        <v>425</v>
      </c>
      <c r="R27" s="151" t="s">
        <v>425</v>
      </c>
      <c r="S27" s="151" t="s">
        <v>425</v>
      </c>
      <c r="T27" s="151" t="s">
        <v>425</v>
      </c>
    </row>
    <row r="28" spans="1:20" s="152" customFormat="1" ht="112.5" customHeight="1" x14ac:dyDescent="0.25">
      <c r="A28" s="151">
        <v>4</v>
      </c>
      <c r="B28" s="151" t="s">
        <v>425</v>
      </c>
      <c r="C28" s="151" t="s">
        <v>425</v>
      </c>
      <c r="D28" s="151" t="s">
        <v>425</v>
      </c>
      <c r="E28" s="151" t="s">
        <v>425</v>
      </c>
      <c r="F28" s="151" t="s">
        <v>425</v>
      </c>
      <c r="G28" s="151" t="s">
        <v>425</v>
      </c>
      <c r="H28" s="151" t="s">
        <v>425</v>
      </c>
      <c r="I28" s="151" t="s">
        <v>425</v>
      </c>
      <c r="J28" s="151" t="s">
        <v>425</v>
      </c>
      <c r="K28" s="151" t="s">
        <v>425</v>
      </c>
      <c r="L28" s="151" t="s">
        <v>425</v>
      </c>
      <c r="M28" s="151" t="s">
        <v>425</v>
      </c>
      <c r="N28" s="151" t="s">
        <v>425</v>
      </c>
      <c r="O28" s="151" t="s">
        <v>425</v>
      </c>
      <c r="P28" s="151" t="s">
        <v>425</v>
      </c>
      <c r="Q28" s="151" t="s">
        <v>425</v>
      </c>
      <c r="R28" s="151" t="s">
        <v>425</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20" t="s">
        <v>419</v>
      </c>
      <c r="C53" s="320"/>
      <c r="D53" s="320"/>
      <c r="E53" s="320"/>
      <c r="F53" s="320"/>
      <c r="G53" s="320"/>
      <c r="H53" s="320"/>
      <c r="I53" s="320"/>
      <c r="J53" s="320"/>
      <c r="K53" s="320"/>
      <c r="L53" s="320"/>
      <c r="M53" s="320"/>
      <c r="N53" s="320"/>
      <c r="O53" s="320"/>
      <c r="P53" s="320"/>
      <c r="Q53" s="320"/>
      <c r="R53" s="320"/>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10" t="s">
        <v>9</v>
      </c>
      <c r="F7" s="310"/>
      <c r="G7" s="310"/>
      <c r="H7" s="310"/>
      <c r="I7" s="310"/>
      <c r="J7" s="310"/>
      <c r="K7" s="310"/>
      <c r="L7" s="310"/>
      <c r="M7" s="310"/>
      <c r="N7" s="310"/>
      <c r="O7" s="310"/>
      <c r="P7" s="310"/>
      <c r="Q7" s="310"/>
      <c r="R7" s="310"/>
      <c r="S7" s="310"/>
      <c r="T7" s="310"/>
      <c r="U7" s="310"/>
      <c r="V7" s="310"/>
      <c r="W7" s="310"/>
      <c r="X7" s="310"/>
      <c r="Y7" s="310"/>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3" t="s">
        <v>422</v>
      </c>
      <c r="F9" s="343"/>
      <c r="G9" s="343"/>
      <c r="H9" s="343"/>
      <c r="I9" s="343"/>
      <c r="J9" s="343"/>
      <c r="K9" s="343"/>
      <c r="L9" s="343"/>
      <c r="M9" s="343"/>
      <c r="N9" s="343"/>
      <c r="O9" s="343"/>
      <c r="P9" s="343"/>
      <c r="Q9" s="343"/>
      <c r="R9" s="343"/>
      <c r="S9" s="343"/>
      <c r="T9" s="343"/>
      <c r="U9" s="343"/>
      <c r="V9" s="343"/>
      <c r="W9" s="343"/>
      <c r="X9" s="343"/>
      <c r="Y9" s="343"/>
    </row>
    <row r="10" spans="1:27" s="10" customFormat="1" ht="18.75" customHeight="1" x14ac:dyDescent="0.2">
      <c r="E10" s="315" t="s">
        <v>8</v>
      </c>
      <c r="F10" s="315"/>
      <c r="G10" s="315"/>
      <c r="H10" s="315"/>
      <c r="I10" s="315"/>
      <c r="J10" s="315"/>
      <c r="K10" s="315"/>
      <c r="L10" s="315"/>
      <c r="M10" s="315"/>
      <c r="N10" s="315"/>
      <c r="O10" s="315"/>
      <c r="P10" s="315"/>
      <c r="Q10" s="315"/>
      <c r="R10" s="315"/>
      <c r="S10" s="315"/>
      <c r="T10" s="315"/>
      <c r="U10" s="315"/>
      <c r="V10" s="315"/>
      <c r="W10" s="315"/>
      <c r="X10" s="315"/>
      <c r="Y10" s="31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1" t="s">
        <v>447</v>
      </c>
      <c r="F12" s="311"/>
      <c r="G12" s="311"/>
      <c r="H12" s="311"/>
      <c r="I12" s="311"/>
      <c r="J12" s="311"/>
      <c r="K12" s="311"/>
      <c r="L12" s="311"/>
      <c r="M12" s="311"/>
      <c r="N12" s="311"/>
      <c r="O12" s="311"/>
      <c r="P12" s="311"/>
      <c r="Q12" s="311"/>
      <c r="R12" s="311"/>
      <c r="S12" s="311"/>
      <c r="T12" s="311"/>
      <c r="U12" s="311"/>
      <c r="V12" s="311"/>
      <c r="W12" s="311"/>
      <c r="X12" s="311"/>
      <c r="Y12" s="311"/>
    </row>
    <row r="13" spans="1:27" s="10" customFormat="1" ht="18.75" customHeight="1" x14ac:dyDescent="0.2">
      <c r="E13" s="315" t="s">
        <v>7</v>
      </c>
      <c r="F13" s="315"/>
      <c r="G13" s="315"/>
      <c r="H13" s="315"/>
      <c r="I13" s="315"/>
      <c r="J13" s="315"/>
      <c r="K13" s="315"/>
      <c r="L13" s="315"/>
      <c r="M13" s="315"/>
      <c r="N13" s="315"/>
      <c r="O13" s="315"/>
      <c r="P13" s="315"/>
      <c r="Q13" s="315"/>
      <c r="R13" s="315"/>
      <c r="S13" s="315"/>
      <c r="T13" s="315"/>
      <c r="U13" s="315"/>
      <c r="V13" s="315"/>
      <c r="W13" s="315"/>
      <c r="X13" s="315"/>
      <c r="Y13" s="31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1" t="str">
        <f>'1. паспорт местоположение'!$A$15</f>
        <v>Реконструкция ПС 220 кВ Чулымская в части замены трансформаторов тока в ячейках №18 и №21 КРУН-6 кВ для технологического присоединения энергопринимающих устройств заявителя АО «Транснефть - Западная Сибирь»</v>
      </c>
      <c r="E15" s="311"/>
      <c r="F15" s="311"/>
      <c r="G15" s="311"/>
      <c r="H15" s="311"/>
      <c r="I15" s="311"/>
      <c r="J15" s="311"/>
      <c r="K15" s="311"/>
      <c r="L15" s="311"/>
      <c r="M15" s="311"/>
      <c r="N15" s="311"/>
      <c r="O15" s="311"/>
      <c r="P15" s="311"/>
      <c r="Q15" s="311"/>
      <c r="R15" s="311"/>
      <c r="S15" s="311"/>
      <c r="T15" s="311"/>
      <c r="U15" s="311"/>
      <c r="V15" s="311"/>
      <c r="W15" s="311"/>
      <c r="X15" s="311"/>
      <c r="Y15" s="311"/>
    </row>
    <row r="16" spans="1:27" s="2" customFormat="1" ht="15" customHeight="1" x14ac:dyDescent="0.2">
      <c r="E16" s="315" t="s">
        <v>5</v>
      </c>
      <c r="F16" s="315"/>
      <c r="G16" s="315"/>
      <c r="H16" s="315"/>
      <c r="I16" s="315"/>
      <c r="J16" s="315"/>
      <c r="K16" s="315"/>
      <c r="L16" s="315"/>
      <c r="M16" s="315"/>
      <c r="N16" s="315"/>
      <c r="O16" s="315"/>
      <c r="P16" s="315"/>
      <c r="Q16" s="315"/>
      <c r="R16" s="315"/>
      <c r="S16" s="315"/>
      <c r="T16" s="315"/>
      <c r="U16" s="315"/>
      <c r="V16" s="315"/>
      <c r="W16" s="315"/>
      <c r="X16" s="315"/>
      <c r="Y16" s="31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4"/>
      <c r="F18" s="334"/>
      <c r="G18" s="334"/>
      <c r="H18" s="334"/>
      <c r="I18" s="334"/>
      <c r="J18" s="334"/>
      <c r="K18" s="334"/>
      <c r="L18" s="334"/>
      <c r="M18" s="334"/>
      <c r="N18" s="334"/>
      <c r="O18" s="334"/>
      <c r="P18" s="334"/>
      <c r="Q18" s="334"/>
      <c r="R18" s="334"/>
      <c r="S18" s="334"/>
      <c r="T18" s="334"/>
      <c r="U18" s="334"/>
      <c r="V18" s="334"/>
      <c r="W18" s="334"/>
      <c r="X18" s="334"/>
      <c r="Y18" s="334"/>
    </row>
    <row r="19" spans="1:27" ht="25.5" customHeight="1" x14ac:dyDescent="0.25">
      <c r="A19" s="334" t="s">
        <v>386</v>
      </c>
      <c r="B19" s="334"/>
      <c r="C19" s="334"/>
      <c r="D19" s="334"/>
      <c r="E19" s="334"/>
      <c r="F19" s="334"/>
      <c r="G19" s="334"/>
      <c r="H19" s="334"/>
      <c r="I19" s="334"/>
      <c r="J19" s="334"/>
      <c r="K19" s="334"/>
      <c r="L19" s="334"/>
      <c r="M19" s="334"/>
      <c r="N19" s="334"/>
      <c r="O19" s="334"/>
      <c r="P19" s="334"/>
      <c r="Q19" s="334"/>
      <c r="R19" s="334"/>
      <c r="S19" s="334"/>
      <c r="T19" s="334"/>
      <c r="U19" s="334"/>
      <c r="V19" s="334"/>
      <c r="W19" s="334"/>
      <c r="X19" s="334"/>
      <c r="Y19" s="334"/>
      <c r="Z19" s="334"/>
      <c r="AA19" s="334"/>
    </row>
    <row r="20" spans="1:27" s="51" customFormat="1" ht="21" customHeight="1" x14ac:dyDescent="0.25"/>
    <row r="21" spans="1:27" ht="15.75" customHeight="1" x14ac:dyDescent="0.25">
      <c r="A21" s="336" t="s">
        <v>4</v>
      </c>
      <c r="B21" s="339" t="s">
        <v>393</v>
      </c>
      <c r="C21" s="340"/>
      <c r="D21" s="339" t="s">
        <v>395</v>
      </c>
      <c r="E21" s="340"/>
      <c r="F21" s="331" t="s">
        <v>92</v>
      </c>
      <c r="G21" s="333"/>
      <c r="H21" s="333"/>
      <c r="I21" s="332"/>
      <c r="J21" s="336" t="s">
        <v>396</v>
      </c>
      <c r="K21" s="339" t="s">
        <v>397</v>
      </c>
      <c r="L21" s="340"/>
      <c r="M21" s="339" t="s">
        <v>398</v>
      </c>
      <c r="N21" s="340"/>
      <c r="O21" s="339" t="s">
        <v>385</v>
      </c>
      <c r="P21" s="340"/>
      <c r="Q21" s="339" t="s">
        <v>125</v>
      </c>
      <c r="R21" s="340"/>
      <c r="S21" s="336" t="s">
        <v>124</v>
      </c>
      <c r="T21" s="336" t="s">
        <v>399</v>
      </c>
      <c r="U21" s="336" t="s">
        <v>394</v>
      </c>
      <c r="V21" s="339" t="s">
        <v>123</v>
      </c>
      <c r="W21" s="340"/>
      <c r="X21" s="331" t="s">
        <v>115</v>
      </c>
      <c r="Y21" s="333"/>
      <c r="Z21" s="331" t="s">
        <v>114</v>
      </c>
      <c r="AA21" s="333"/>
    </row>
    <row r="22" spans="1:27" ht="216" customHeight="1" x14ac:dyDescent="0.25">
      <c r="A22" s="337"/>
      <c r="B22" s="341"/>
      <c r="C22" s="342"/>
      <c r="D22" s="341"/>
      <c r="E22" s="342"/>
      <c r="F22" s="331" t="s">
        <v>122</v>
      </c>
      <c r="G22" s="332"/>
      <c r="H22" s="331" t="s">
        <v>121</v>
      </c>
      <c r="I22" s="332"/>
      <c r="J22" s="338"/>
      <c r="K22" s="341"/>
      <c r="L22" s="342"/>
      <c r="M22" s="341"/>
      <c r="N22" s="342"/>
      <c r="O22" s="341"/>
      <c r="P22" s="342"/>
      <c r="Q22" s="341"/>
      <c r="R22" s="342"/>
      <c r="S22" s="338"/>
      <c r="T22" s="338"/>
      <c r="U22" s="338"/>
      <c r="V22" s="341"/>
      <c r="W22" s="342"/>
      <c r="X22" s="67" t="s">
        <v>113</v>
      </c>
      <c r="Y22" s="67" t="s">
        <v>383</v>
      </c>
      <c r="Z22" s="67" t="s">
        <v>112</v>
      </c>
      <c r="AA22" s="67" t="s">
        <v>111</v>
      </c>
    </row>
    <row r="23" spans="1:27" ht="60" customHeight="1" x14ac:dyDescent="0.25">
      <c r="A23" s="338"/>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2024 год</v>
      </c>
      <c r="B5" s="297"/>
      <c r="C5" s="29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10" t="s">
        <v>9</v>
      </c>
      <c r="B7" s="310"/>
      <c r="C7" s="310"/>
      <c r="D7" s="11"/>
      <c r="E7" s="11"/>
      <c r="F7" s="11"/>
      <c r="G7" s="11"/>
      <c r="H7" s="11"/>
      <c r="I7" s="11"/>
      <c r="J7" s="11"/>
      <c r="K7" s="11"/>
      <c r="L7" s="11"/>
      <c r="M7" s="11"/>
      <c r="N7" s="11"/>
      <c r="O7" s="11"/>
      <c r="P7" s="11"/>
      <c r="Q7" s="11"/>
      <c r="R7" s="11"/>
      <c r="S7" s="11"/>
      <c r="T7" s="11"/>
      <c r="U7" s="11"/>
    </row>
    <row r="8" spans="1:29" s="10" customFormat="1" ht="18.75" x14ac:dyDescent="0.2">
      <c r="A8" s="310"/>
      <c r="B8" s="310"/>
      <c r="C8" s="310"/>
      <c r="D8" s="12"/>
      <c r="E8" s="12"/>
      <c r="F8" s="12"/>
      <c r="G8" s="12"/>
      <c r="H8" s="11"/>
      <c r="I8" s="11"/>
      <c r="J8" s="11"/>
      <c r="K8" s="11"/>
      <c r="L8" s="11"/>
      <c r="M8" s="11"/>
      <c r="N8" s="11"/>
      <c r="O8" s="11"/>
      <c r="P8" s="11"/>
      <c r="Q8" s="11"/>
      <c r="R8" s="11"/>
      <c r="S8" s="11"/>
      <c r="T8" s="11"/>
      <c r="U8" s="11"/>
    </row>
    <row r="9" spans="1:29" s="10" customFormat="1" ht="18.75" x14ac:dyDescent="0.2">
      <c r="A9" s="311" t="str">
        <f>'1. паспорт местоположение'!A9:C9</f>
        <v>Акционерное общество "Электромагистраль"</v>
      </c>
      <c r="B9" s="311"/>
      <c r="C9" s="311"/>
      <c r="D9" s="6"/>
      <c r="E9" s="6"/>
      <c r="F9" s="6"/>
      <c r="G9" s="6"/>
      <c r="H9" s="11"/>
      <c r="I9" s="11"/>
      <c r="J9" s="11"/>
      <c r="K9" s="11"/>
      <c r="L9" s="11"/>
      <c r="M9" s="11"/>
      <c r="N9" s="11"/>
      <c r="O9" s="11"/>
      <c r="P9" s="11"/>
      <c r="Q9" s="11"/>
      <c r="R9" s="11"/>
      <c r="S9" s="11"/>
      <c r="T9" s="11"/>
      <c r="U9" s="11"/>
    </row>
    <row r="10" spans="1:29" s="10" customFormat="1" ht="18.75" x14ac:dyDescent="0.2">
      <c r="A10" s="315" t="s">
        <v>8</v>
      </c>
      <c r="B10" s="315"/>
      <c r="C10" s="315"/>
      <c r="D10" s="4"/>
      <c r="E10" s="4"/>
      <c r="F10" s="4"/>
      <c r="G10" s="4"/>
      <c r="H10" s="11"/>
      <c r="I10" s="11"/>
      <c r="J10" s="11"/>
      <c r="K10" s="11"/>
      <c r="L10" s="11"/>
      <c r="M10" s="11"/>
      <c r="N10" s="11"/>
      <c r="O10" s="11"/>
      <c r="P10" s="11"/>
      <c r="Q10" s="11"/>
      <c r="R10" s="11"/>
      <c r="S10" s="11"/>
      <c r="T10" s="11"/>
      <c r="U10" s="11"/>
    </row>
    <row r="11" spans="1:29" s="10" customFormat="1" ht="18.75" x14ac:dyDescent="0.2">
      <c r="A11" s="310"/>
      <c r="B11" s="310"/>
      <c r="C11" s="310"/>
      <c r="D11" s="12"/>
      <c r="E11" s="12"/>
      <c r="F11" s="12"/>
      <c r="G11" s="12"/>
      <c r="H11" s="11"/>
      <c r="I11" s="11"/>
      <c r="J11" s="11"/>
      <c r="K11" s="11"/>
      <c r="L11" s="11"/>
      <c r="M11" s="11"/>
      <c r="N11" s="11"/>
      <c r="O11" s="11"/>
      <c r="P11" s="11"/>
      <c r="Q11" s="11"/>
      <c r="R11" s="11"/>
      <c r="S11" s="11"/>
      <c r="T11" s="11"/>
      <c r="U11" s="11"/>
    </row>
    <row r="12" spans="1:29" s="10" customFormat="1" ht="18.75" x14ac:dyDescent="0.2">
      <c r="A12" s="311" t="str">
        <f>'1. паспорт местоположение'!A12:C12</f>
        <v>N_00.0089.000089</v>
      </c>
      <c r="B12" s="311"/>
      <c r="C12" s="311"/>
      <c r="D12" s="6"/>
      <c r="E12" s="6"/>
      <c r="F12" s="6"/>
      <c r="G12" s="6"/>
      <c r="H12" s="11"/>
      <c r="I12" s="11"/>
      <c r="J12" s="11"/>
      <c r="K12" s="11"/>
      <c r="L12" s="11"/>
      <c r="M12" s="11"/>
      <c r="N12" s="11"/>
      <c r="O12" s="11"/>
      <c r="P12" s="11"/>
      <c r="Q12" s="11"/>
      <c r="R12" s="11"/>
      <c r="S12" s="11"/>
      <c r="T12" s="11"/>
      <c r="U12" s="11"/>
    </row>
    <row r="13" spans="1:29" s="10" customFormat="1" ht="18.75" x14ac:dyDescent="0.2">
      <c r="A13" s="315" t="s">
        <v>7</v>
      </c>
      <c r="B13" s="315"/>
      <c r="C13" s="31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6"/>
      <c r="B14" s="316"/>
      <c r="C14" s="316"/>
      <c r="D14" s="8"/>
      <c r="E14" s="8"/>
      <c r="F14" s="8"/>
      <c r="G14" s="8"/>
      <c r="H14" s="8"/>
      <c r="I14" s="8"/>
      <c r="J14" s="8"/>
      <c r="K14" s="8"/>
      <c r="L14" s="8"/>
      <c r="M14" s="8"/>
      <c r="N14" s="8"/>
      <c r="O14" s="8"/>
      <c r="P14" s="8"/>
      <c r="Q14" s="8"/>
      <c r="R14" s="8"/>
      <c r="S14" s="8"/>
      <c r="T14" s="8"/>
      <c r="U14" s="8"/>
    </row>
    <row r="15" spans="1:29" s="197" customFormat="1" ht="45.75" customHeight="1" x14ac:dyDescent="0.2">
      <c r="A15" s="344" t="str">
        <f>'1. паспорт местоположение'!A15:C15</f>
        <v>Реконструкция ПС 220 кВ Чулымская в части замены трансформаторов тока в ячейках №18 и №21 КРУН-6 кВ для технологического присоединения энергопринимающих устройств заявителя АО «Транснефть - Западная Сибирь»</v>
      </c>
      <c r="B15" s="344"/>
      <c r="C15" s="344"/>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15" t="s">
        <v>5</v>
      </c>
      <c r="B16" s="315"/>
      <c r="C16" s="315"/>
      <c r="D16" s="4"/>
      <c r="E16" s="4"/>
      <c r="F16" s="4"/>
      <c r="G16" s="4"/>
      <c r="H16" s="4"/>
      <c r="I16" s="4"/>
      <c r="J16" s="4"/>
      <c r="K16" s="4"/>
      <c r="L16" s="4"/>
      <c r="M16" s="4"/>
      <c r="N16" s="4"/>
      <c r="O16" s="4"/>
      <c r="P16" s="4"/>
      <c r="Q16" s="4"/>
      <c r="R16" s="4"/>
      <c r="S16" s="4"/>
      <c r="T16" s="4"/>
      <c r="U16" s="4"/>
    </row>
    <row r="17" spans="1:21" s="2" customFormat="1" ht="15" customHeight="1" x14ac:dyDescent="0.2">
      <c r="A17" s="317"/>
      <c r="B17" s="317"/>
      <c r="C17" s="317"/>
      <c r="D17" s="3"/>
      <c r="E17" s="3"/>
      <c r="F17" s="3"/>
      <c r="G17" s="3"/>
      <c r="H17" s="3"/>
      <c r="I17" s="3"/>
      <c r="J17" s="3"/>
      <c r="K17" s="3"/>
      <c r="L17" s="3"/>
      <c r="M17" s="3"/>
      <c r="N17" s="3"/>
      <c r="O17" s="3"/>
      <c r="P17" s="3"/>
      <c r="Q17" s="3"/>
      <c r="R17" s="3"/>
    </row>
    <row r="18" spans="1:21" s="2" customFormat="1" ht="27.75" customHeight="1" x14ac:dyDescent="0.2">
      <c r="A18" s="318" t="s">
        <v>378</v>
      </c>
      <c r="B18" s="318"/>
      <c r="C18" s="318"/>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521</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522</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523</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524</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525</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526</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45292</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2024</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527</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10" t="s">
        <v>9</v>
      </c>
      <c r="B6" s="310"/>
      <c r="C6" s="310"/>
      <c r="D6" s="310"/>
      <c r="E6" s="310"/>
      <c r="F6" s="310"/>
      <c r="G6" s="310"/>
      <c r="H6" s="310"/>
      <c r="I6" s="310"/>
      <c r="J6" s="310"/>
      <c r="K6" s="310"/>
      <c r="L6" s="310"/>
      <c r="M6" s="310"/>
      <c r="N6" s="310"/>
      <c r="O6" s="310"/>
      <c r="P6" s="310"/>
      <c r="Q6" s="310"/>
      <c r="R6" s="310"/>
      <c r="S6" s="310"/>
      <c r="T6" s="310"/>
      <c r="U6" s="310"/>
      <c r="V6" s="310"/>
      <c r="W6" s="310"/>
      <c r="X6" s="310"/>
      <c r="Y6" s="310"/>
      <c r="Z6" s="310"/>
      <c r="AA6" s="122"/>
      <c r="AB6" s="122"/>
    </row>
    <row r="7" spans="1:28" ht="18.75" x14ac:dyDescent="0.25">
      <c r="A7" s="310"/>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122"/>
      <c r="AB7" s="122"/>
    </row>
    <row r="8" spans="1:28" x14ac:dyDescent="0.25">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311"/>
      <c r="U8" s="311"/>
      <c r="V8" s="311"/>
      <c r="W8" s="311"/>
      <c r="X8" s="311"/>
      <c r="Y8" s="311"/>
      <c r="Z8" s="311"/>
      <c r="AA8" s="123"/>
      <c r="AB8" s="123"/>
    </row>
    <row r="9" spans="1:28" ht="15.75" x14ac:dyDescent="0.25">
      <c r="A9" s="315" t="s">
        <v>8</v>
      </c>
      <c r="B9" s="315"/>
      <c r="C9" s="315"/>
      <c r="D9" s="315"/>
      <c r="E9" s="315"/>
      <c r="F9" s="315"/>
      <c r="G9" s="315"/>
      <c r="H9" s="315"/>
      <c r="I9" s="315"/>
      <c r="J9" s="315"/>
      <c r="K9" s="315"/>
      <c r="L9" s="315"/>
      <c r="M9" s="315"/>
      <c r="N9" s="315"/>
      <c r="O9" s="315"/>
      <c r="P9" s="315"/>
      <c r="Q9" s="315"/>
      <c r="R9" s="315"/>
      <c r="S9" s="315"/>
      <c r="T9" s="315"/>
      <c r="U9" s="315"/>
      <c r="V9" s="315"/>
      <c r="W9" s="315"/>
      <c r="X9" s="315"/>
      <c r="Y9" s="315"/>
      <c r="Z9" s="315"/>
      <c r="AA9" s="124"/>
      <c r="AB9" s="124"/>
    </row>
    <row r="10" spans="1:28" ht="18.75" x14ac:dyDescent="0.25">
      <c r="A10" s="310"/>
      <c r="B10" s="310"/>
      <c r="C10" s="310"/>
      <c r="D10" s="310"/>
      <c r="E10" s="310"/>
      <c r="F10" s="310"/>
      <c r="G10" s="310"/>
      <c r="H10" s="310"/>
      <c r="I10" s="310"/>
      <c r="J10" s="310"/>
      <c r="K10" s="310"/>
      <c r="L10" s="310"/>
      <c r="M10" s="310"/>
      <c r="N10" s="310"/>
      <c r="O10" s="310"/>
      <c r="P10" s="310"/>
      <c r="Q10" s="310"/>
      <c r="R10" s="310"/>
      <c r="S10" s="310"/>
      <c r="T10" s="310"/>
      <c r="U10" s="310"/>
      <c r="V10" s="310"/>
      <c r="W10" s="310"/>
      <c r="X10" s="310"/>
      <c r="Y10" s="310"/>
      <c r="Z10" s="310"/>
      <c r="AA10" s="122"/>
      <c r="AB10" s="122"/>
    </row>
    <row r="11" spans="1:28" x14ac:dyDescent="0.25">
      <c r="A11" s="311" t="str">
        <f>'1. паспорт местоположение'!A12:C12</f>
        <v>N_00.0089.000089</v>
      </c>
      <c r="B11" s="311"/>
      <c r="C11" s="311"/>
      <c r="D11" s="311"/>
      <c r="E11" s="311"/>
      <c r="F11" s="311"/>
      <c r="G11" s="311"/>
      <c r="H11" s="311"/>
      <c r="I11" s="311"/>
      <c r="J11" s="311"/>
      <c r="K11" s="311"/>
      <c r="L11" s="311"/>
      <c r="M11" s="311"/>
      <c r="N11" s="311"/>
      <c r="O11" s="311"/>
      <c r="P11" s="311"/>
      <c r="Q11" s="311"/>
      <c r="R11" s="311"/>
      <c r="S11" s="311"/>
      <c r="T11" s="311"/>
      <c r="U11" s="311"/>
      <c r="V11" s="311"/>
      <c r="W11" s="311"/>
      <c r="X11" s="311"/>
      <c r="Y11" s="311"/>
      <c r="Z11" s="311"/>
      <c r="AA11" s="123"/>
      <c r="AB11" s="123"/>
    </row>
    <row r="12" spans="1:28" ht="15.75" x14ac:dyDescent="0.25">
      <c r="A12" s="315" t="s">
        <v>7</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124"/>
      <c r="AB12" s="124"/>
    </row>
    <row r="13" spans="1:28" ht="18.75" x14ac:dyDescent="0.25">
      <c r="A13" s="316"/>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9"/>
      <c r="AB13" s="9"/>
    </row>
    <row r="14" spans="1:28" x14ac:dyDescent="0.25">
      <c r="A14" s="311" t="str">
        <f>'1. паспорт местоположение'!A15:C15</f>
        <v>Реконструкция ПС 220 кВ Чулымская в части замены трансформаторов тока в ячейках №18 и №21 КРУН-6 кВ для технологического присоединения энергопринимающих устройств заявителя АО «Транснефть - Западная Сибирь»</v>
      </c>
      <c r="B14" s="311"/>
      <c r="C14" s="311"/>
      <c r="D14" s="311"/>
      <c r="E14" s="311"/>
      <c r="F14" s="311"/>
      <c r="G14" s="311"/>
      <c r="H14" s="311"/>
      <c r="I14" s="311"/>
      <c r="J14" s="311"/>
      <c r="K14" s="311"/>
      <c r="L14" s="311"/>
      <c r="M14" s="311"/>
      <c r="N14" s="311"/>
      <c r="O14" s="311"/>
      <c r="P14" s="311"/>
      <c r="Q14" s="311"/>
      <c r="R14" s="311"/>
      <c r="S14" s="311"/>
      <c r="T14" s="311"/>
      <c r="U14" s="311"/>
      <c r="V14" s="311"/>
      <c r="W14" s="311"/>
      <c r="X14" s="311"/>
      <c r="Y14" s="311"/>
      <c r="Z14" s="311"/>
      <c r="AA14" s="123"/>
      <c r="AB14" s="123"/>
    </row>
    <row r="15" spans="1:28" ht="15.75" x14ac:dyDescent="0.25">
      <c r="A15" s="315" t="s">
        <v>5</v>
      </c>
      <c r="B15" s="315"/>
      <c r="C15" s="315"/>
      <c r="D15" s="315"/>
      <c r="E15" s="315"/>
      <c r="F15" s="315"/>
      <c r="G15" s="315"/>
      <c r="H15" s="315"/>
      <c r="I15" s="315"/>
      <c r="J15" s="315"/>
      <c r="K15" s="315"/>
      <c r="L15" s="315"/>
      <c r="M15" s="315"/>
      <c r="N15" s="315"/>
      <c r="O15" s="315"/>
      <c r="P15" s="315"/>
      <c r="Q15" s="315"/>
      <c r="R15" s="315"/>
      <c r="S15" s="315"/>
      <c r="T15" s="315"/>
      <c r="U15" s="315"/>
      <c r="V15" s="315"/>
      <c r="W15" s="315"/>
      <c r="X15" s="315"/>
      <c r="Y15" s="315"/>
      <c r="Z15" s="315"/>
      <c r="AA15" s="124"/>
      <c r="AB15" s="124"/>
    </row>
    <row r="16" spans="1:28" x14ac:dyDescent="0.25">
      <c r="A16" s="351"/>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132"/>
      <c r="AB16" s="132"/>
    </row>
    <row r="17" spans="1:28"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132"/>
      <c r="AB17" s="132"/>
    </row>
    <row r="18" spans="1:28"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132"/>
      <c r="AB18" s="132"/>
    </row>
    <row r="19" spans="1:28"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132"/>
      <c r="AB19" s="132"/>
    </row>
    <row r="20" spans="1:28"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133"/>
      <c r="AB20" s="133"/>
    </row>
    <row r="21" spans="1:28" x14ac:dyDescent="0.25">
      <c r="A21" s="345"/>
      <c r="B21" s="345"/>
      <c r="C21" s="345"/>
      <c r="D21" s="345"/>
      <c r="E21" s="345"/>
      <c r="F21" s="345"/>
      <c r="G21" s="345"/>
      <c r="H21" s="345"/>
      <c r="I21" s="345"/>
      <c r="J21" s="345"/>
      <c r="K21" s="345"/>
      <c r="L21" s="345"/>
      <c r="M21" s="345"/>
      <c r="N21" s="345"/>
      <c r="O21" s="345"/>
      <c r="P21" s="345"/>
      <c r="Q21" s="345"/>
      <c r="R21" s="345"/>
      <c r="S21" s="345"/>
      <c r="T21" s="345"/>
      <c r="U21" s="345"/>
      <c r="V21" s="345"/>
      <c r="W21" s="345"/>
      <c r="X21" s="345"/>
      <c r="Y21" s="345"/>
      <c r="Z21" s="345"/>
      <c r="AA21" s="133"/>
      <c r="AB21" s="133"/>
    </row>
    <row r="22" spans="1:28" x14ac:dyDescent="0.25">
      <c r="A22" s="346" t="s">
        <v>410</v>
      </c>
      <c r="B22" s="346"/>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46"/>
      <c r="AA22" s="134"/>
      <c r="AB22" s="134"/>
    </row>
    <row r="23" spans="1:28" ht="32.25" customHeight="1" x14ac:dyDescent="0.25">
      <c r="A23" s="348" t="s">
        <v>296</v>
      </c>
      <c r="B23" s="349"/>
      <c r="C23" s="349"/>
      <c r="D23" s="349"/>
      <c r="E23" s="349"/>
      <c r="F23" s="349"/>
      <c r="G23" s="349"/>
      <c r="H23" s="349"/>
      <c r="I23" s="349"/>
      <c r="J23" s="349"/>
      <c r="K23" s="349"/>
      <c r="L23" s="350"/>
      <c r="M23" s="347" t="s">
        <v>297</v>
      </c>
      <c r="N23" s="347"/>
      <c r="O23" s="347"/>
      <c r="P23" s="347"/>
      <c r="Q23" s="347"/>
      <c r="R23" s="347"/>
      <c r="S23" s="347"/>
      <c r="T23" s="347"/>
      <c r="U23" s="347"/>
      <c r="V23" s="347"/>
      <c r="W23" s="347"/>
      <c r="X23" s="347"/>
      <c r="Y23" s="347"/>
      <c r="Z23" s="347"/>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10" t="s">
        <v>9</v>
      </c>
      <c r="B7" s="310"/>
      <c r="C7" s="310"/>
      <c r="D7" s="310"/>
      <c r="E7" s="310"/>
      <c r="F7" s="310"/>
      <c r="G7" s="310"/>
      <c r="H7" s="310"/>
      <c r="I7" s="310"/>
      <c r="J7" s="310"/>
      <c r="K7" s="310"/>
      <c r="L7" s="310"/>
      <c r="M7" s="310"/>
      <c r="N7" s="310"/>
      <c r="O7" s="310"/>
      <c r="P7" s="11"/>
      <c r="Q7" s="11"/>
      <c r="R7" s="11"/>
      <c r="S7" s="11"/>
      <c r="T7" s="11"/>
      <c r="U7" s="11"/>
      <c r="V7" s="11"/>
      <c r="W7" s="11"/>
      <c r="X7" s="11"/>
      <c r="Y7" s="11"/>
      <c r="Z7" s="11"/>
    </row>
    <row r="8" spans="1:28" s="10" customFormat="1" ht="18.75" x14ac:dyDescent="0.2">
      <c r="A8" s="310"/>
      <c r="B8" s="310"/>
      <c r="C8" s="310"/>
      <c r="D8" s="310"/>
      <c r="E8" s="310"/>
      <c r="F8" s="310"/>
      <c r="G8" s="310"/>
      <c r="H8" s="310"/>
      <c r="I8" s="310"/>
      <c r="J8" s="310"/>
      <c r="K8" s="310"/>
      <c r="L8" s="310"/>
      <c r="M8" s="310"/>
      <c r="N8" s="310"/>
      <c r="O8" s="310"/>
      <c r="P8" s="11"/>
      <c r="Q8" s="11"/>
      <c r="R8" s="11"/>
      <c r="S8" s="11"/>
      <c r="T8" s="11"/>
      <c r="U8" s="11"/>
      <c r="V8" s="11"/>
      <c r="W8" s="11"/>
      <c r="X8" s="11"/>
      <c r="Y8" s="11"/>
      <c r="Z8" s="11"/>
    </row>
    <row r="9" spans="1:28" s="10" customFormat="1" ht="18.75"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11"/>
      <c r="Q9" s="11"/>
      <c r="R9" s="11"/>
      <c r="S9" s="11"/>
      <c r="T9" s="11"/>
      <c r="U9" s="11"/>
      <c r="V9" s="11"/>
      <c r="W9" s="11"/>
      <c r="X9" s="11"/>
      <c r="Y9" s="11"/>
      <c r="Z9" s="11"/>
    </row>
    <row r="10" spans="1:28" s="10" customFormat="1" ht="18.75" x14ac:dyDescent="0.2">
      <c r="A10" s="315" t="s">
        <v>8</v>
      </c>
      <c r="B10" s="315"/>
      <c r="C10" s="315"/>
      <c r="D10" s="315"/>
      <c r="E10" s="315"/>
      <c r="F10" s="315"/>
      <c r="G10" s="315"/>
      <c r="H10" s="315"/>
      <c r="I10" s="315"/>
      <c r="J10" s="315"/>
      <c r="K10" s="315"/>
      <c r="L10" s="315"/>
      <c r="M10" s="315"/>
      <c r="N10" s="315"/>
      <c r="O10" s="315"/>
      <c r="P10" s="11"/>
      <c r="Q10" s="11"/>
      <c r="R10" s="11"/>
      <c r="S10" s="11"/>
      <c r="T10" s="11"/>
      <c r="U10" s="11"/>
      <c r="V10" s="11"/>
      <c r="W10" s="11"/>
      <c r="X10" s="11"/>
      <c r="Y10" s="11"/>
      <c r="Z10" s="11"/>
    </row>
    <row r="11" spans="1:28" s="10" customFormat="1" ht="18.75" x14ac:dyDescent="0.2">
      <c r="A11" s="310"/>
      <c r="B11" s="310"/>
      <c r="C11" s="310"/>
      <c r="D11" s="310"/>
      <c r="E11" s="310"/>
      <c r="F11" s="310"/>
      <c r="G11" s="310"/>
      <c r="H11" s="310"/>
      <c r="I11" s="310"/>
      <c r="J11" s="310"/>
      <c r="K11" s="310"/>
      <c r="L11" s="310"/>
      <c r="M11" s="310"/>
      <c r="N11" s="310"/>
      <c r="O11" s="310"/>
      <c r="P11" s="11"/>
      <c r="Q11" s="11"/>
      <c r="R11" s="11"/>
      <c r="S11" s="11"/>
      <c r="T11" s="11"/>
      <c r="U11" s="11"/>
      <c r="V11" s="11"/>
      <c r="W11" s="11"/>
      <c r="X11" s="11"/>
      <c r="Y11" s="11"/>
      <c r="Z11" s="11"/>
    </row>
    <row r="12" spans="1:28" s="10" customFormat="1" ht="18.75" x14ac:dyDescent="0.2">
      <c r="A12" s="311" t="str">
        <f>'1. паспорт местоположение'!A12:C12</f>
        <v>N_00.0089.000089</v>
      </c>
      <c r="B12" s="311"/>
      <c r="C12" s="311"/>
      <c r="D12" s="311"/>
      <c r="E12" s="311"/>
      <c r="F12" s="311"/>
      <c r="G12" s="311"/>
      <c r="H12" s="311"/>
      <c r="I12" s="311"/>
      <c r="J12" s="311"/>
      <c r="K12" s="311"/>
      <c r="L12" s="311"/>
      <c r="M12" s="311"/>
      <c r="N12" s="311"/>
      <c r="O12" s="311"/>
      <c r="P12" s="11"/>
      <c r="Q12" s="11"/>
      <c r="R12" s="11"/>
      <c r="S12" s="11"/>
      <c r="T12" s="11"/>
      <c r="U12" s="11"/>
      <c r="V12" s="11"/>
      <c r="W12" s="11"/>
      <c r="X12" s="11"/>
      <c r="Y12" s="11"/>
      <c r="Z12" s="11"/>
    </row>
    <row r="13" spans="1:28" s="10" customFormat="1" ht="18.75" x14ac:dyDescent="0.2">
      <c r="A13" s="315" t="str">
        <f>'1. паспорт местоположение'!A15:C15</f>
        <v>Реконструкция ПС 220 кВ Чулымская в части замены трансформаторов тока в ячейках №18 и №21 КРУН-6 кВ для технологического присоединения энергопринимающих устройств заявителя АО «Транснефть - Западная Сибирь»</v>
      </c>
      <c r="B13" s="315"/>
      <c r="C13" s="315"/>
      <c r="D13" s="315"/>
      <c r="E13" s="315"/>
      <c r="F13" s="315"/>
      <c r="G13" s="315"/>
      <c r="H13" s="315"/>
      <c r="I13" s="315"/>
      <c r="J13" s="315"/>
      <c r="K13" s="315"/>
      <c r="L13" s="315"/>
      <c r="M13" s="315"/>
      <c r="N13" s="315"/>
      <c r="O13" s="315"/>
      <c r="P13" s="11"/>
      <c r="Q13" s="11"/>
      <c r="R13" s="11"/>
      <c r="S13" s="11"/>
      <c r="T13" s="11"/>
      <c r="U13" s="11"/>
      <c r="V13" s="11"/>
      <c r="W13" s="11"/>
      <c r="X13" s="11"/>
      <c r="Y13" s="11"/>
      <c r="Z13" s="11"/>
    </row>
    <row r="14" spans="1:28" s="7" customFormat="1" ht="15.75" customHeight="1" x14ac:dyDescent="0.2">
      <c r="A14" s="316"/>
      <c r="B14" s="316"/>
      <c r="C14" s="316"/>
      <c r="D14" s="316"/>
      <c r="E14" s="316"/>
      <c r="F14" s="316"/>
      <c r="G14" s="316"/>
      <c r="H14" s="316"/>
      <c r="I14" s="316"/>
      <c r="J14" s="316"/>
      <c r="K14" s="316"/>
      <c r="L14" s="316"/>
      <c r="M14" s="316"/>
      <c r="N14" s="316"/>
      <c r="O14" s="316"/>
      <c r="P14" s="8"/>
      <c r="Q14" s="8"/>
      <c r="R14" s="8"/>
      <c r="S14" s="8"/>
      <c r="T14" s="8"/>
      <c r="U14" s="8"/>
      <c r="V14" s="8"/>
      <c r="W14" s="8"/>
      <c r="X14" s="8"/>
      <c r="Y14" s="8"/>
      <c r="Z14" s="8"/>
    </row>
    <row r="15" spans="1:28" s="2" customFormat="1" ht="12" x14ac:dyDescent="0.2">
      <c r="A15" s="311" t="s">
        <v>6</v>
      </c>
      <c r="B15" s="311"/>
      <c r="C15" s="311"/>
      <c r="D15" s="311"/>
      <c r="E15" s="311"/>
      <c r="F15" s="311"/>
      <c r="G15" s="311"/>
      <c r="H15" s="311"/>
      <c r="I15" s="311"/>
      <c r="J15" s="311"/>
      <c r="K15" s="311"/>
      <c r="L15" s="311"/>
      <c r="M15" s="311"/>
      <c r="N15" s="311"/>
      <c r="O15" s="311"/>
      <c r="P15" s="6"/>
      <c r="Q15" s="6"/>
      <c r="R15" s="6"/>
      <c r="S15" s="6"/>
      <c r="T15" s="6"/>
      <c r="U15" s="6"/>
      <c r="V15" s="6"/>
      <c r="W15" s="6"/>
      <c r="X15" s="6"/>
      <c r="Y15" s="6"/>
      <c r="Z15" s="6"/>
    </row>
    <row r="16" spans="1:28" s="2" customFormat="1" ht="15" customHeight="1" x14ac:dyDescent="0.2">
      <c r="A16" s="315" t="s">
        <v>5</v>
      </c>
      <c r="B16" s="315"/>
      <c r="C16" s="315"/>
      <c r="D16" s="315"/>
      <c r="E16" s="315"/>
      <c r="F16" s="315"/>
      <c r="G16" s="315"/>
      <c r="H16" s="315"/>
      <c r="I16" s="315"/>
      <c r="J16" s="315"/>
      <c r="K16" s="315"/>
      <c r="L16" s="315"/>
      <c r="M16" s="315"/>
      <c r="N16" s="315"/>
      <c r="O16" s="315"/>
      <c r="P16" s="4"/>
      <c r="Q16" s="4"/>
      <c r="R16" s="4"/>
      <c r="S16" s="4"/>
      <c r="T16" s="4"/>
      <c r="U16" s="4"/>
      <c r="V16" s="4"/>
      <c r="W16" s="4"/>
      <c r="X16" s="4"/>
      <c r="Y16" s="4"/>
      <c r="Z16" s="4"/>
    </row>
    <row r="17" spans="1:26" s="2" customFormat="1" ht="15" customHeight="1" x14ac:dyDescent="0.2">
      <c r="A17" s="317"/>
      <c r="B17" s="317"/>
      <c r="C17" s="317"/>
      <c r="D17" s="317"/>
      <c r="E17" s="317"/>
      <c r="F17" s="317"/>
      <c r="G17" s="317"/>
      <c r="H17" s="317"/>
      <c r="I17" s="317"/>
      <c r="J17" s="317"/>
      <c r="K17" s="317"/>
      <c r="L17" s="317"/>
      <c r="M17" s="317"/>
      <c r="N17" s="317"/>
      <c r="O17" s="317"/>
      <c r="P17" s="3"/>
      <c r="Q17" s="3"/>
      <c r="R17" s="3"/>
      <c r="S17" s="3"/>
      <c r="T17" s="3"/>
      <c r="U17" s="3"/>
      <c r="V17" s="3"/>
      <c r="W17" s="3"/>
    </row>
    <row r="18" spans="1:26" s="2" customFormat="1" ht="91.5" customHeight="1" x14ac:dyDescent="0.2">
      <c r="A18" s="352" t="s">
        <v>387</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09" t="s">
        <v>4</v>
      </c>
      <c r="B19" s="309" t="s">
        <v>86</v>
      </c>
      <c r="C19" s="309" t="s">
        <v>85</v>
      </c>
      <c r="D19" s="309" t="s">
        <v>74</v>
      </c>
      <c r="E19" s="353" t="s">
        <v>84</v>
      </c>
      <c r="F19" s="354"/>
      <c r="G19" s="354"/>
      <c r="H19" s="354"/>
      <c r="I19" s="355"/>
      <c r="J19" s="309" t="s">
        <v>83</v>
      </c>
      <c r="K19" s="309"/>
      <c r="L19" s="309"/>
      <c r="M19" s="309"/>
      <c r="N19" s="309"/>
      <c r="O19" s="309"/>
      <c r="P19" s="3"/>
      <c r="Q19" s="3"/>
      <c r="R19" s="3"/>
      <c r="S19" s="3"/>
      <c r="T19" s="3"/>
      <c r="U19" s="3"/>
      <c r="V19" s="3"/>
      <c r="W19" s="3"/>
    </row>
    <row r="20" spans="1:26" s="2" customFormat="1" ht="51" customHeight="1" x14ac:dyDescent="0.2">
      <c r="A20" s="309"/>
      <c r="B20" s="309"/>
      <c r="C20" s="309"/>
      <c r="D20" s="309"/>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row>
    <row r="10" spans="1:44" s="10" customFormat="1" ht="18.75" customHeight="1" x14ac:dyDescent="0.2">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1" t="str">
        <f>'1. паспорт местоположение'!A12:C12</f>
        <v>N_00.0089.000089</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row>
    <row r="13" spans="1:44" s="10" customFormat="1" ht="18.75" customHeight="1" x14ac:dyDescent="0.2">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4" t="str">
        <f>'1. паспорт местоположение'!A15:C15</f>
        <v>Реконструкция ПС 220 кВ Чулымская в части замены трансформаторов тока в ячейках №18 и №21 КРУН-6 кВ для технологического присоединения энергопринимающих устройств заявителя АО «Транснефть - Западная Сибирь»</v>
      </c>
      <c r="B15" s="424"/>
      <c r="C15" s="424"/>
      <c r="D15" s="424"/>
      <c r="E15" s="424"/>
      <c r="F15" s="424"/>
      <c r="G15" s="424"/>
      <c r="H15" s="424"/>
      <c r="I15" s="424"/>
      <c r="J15" s="424"/>
      <c r="K15" s="424"/>
      <c r="L15" s="424"/>
      <c r="M15" s="424"/>
      <c r="N15" s="424"/>
      <c r="O15" s="424"/>
      <c r="P15" s="424"/>
      <c r="Q15" s="424"/>
      <c r="R15" s="424"/>
      <c r="S15" s="424"/>
      <c r="T15" s="424"/>
      <c r="U15" s="424"/>
      <c r="V15" s="424"/>
      <c r="W15" s="424"/>
      <c r="X15" s="424"/>
      <c r="Y15" s="424"/>
      <c r="Z15" s="424"/>
      <c r="AA15" s="424"/>
      <c r="AB15" s="424"/>
      <c r="AC15" s="424"/>
      <c r="AD15" s="424"/>
      <c r="AE15" s="424"/>
      <c r="AF15" s="424"/>
      <c r="AG15" s="424"/>
      <c r="AH15" s="424"/>
      <c r="AI15" s="424"/>
      <c r="AJ15" s="424"/>
      <c r="AK15" s="424"/>
      <c r="AL15" s="424"/>
      <c r="AM15" s="424"/>
      <c r="AN15" s="424"/>
      <c r="AO15" s="424"/>
      <c r="AP15" s="424"/>
      <c r="AQ15" s="424"/>
      <c r="AR15" s="424"/>
    </row>
    <row r="16" spans="1:44" s="2" customFormat="1" ht="15" customHeight="1" x14ac:dyDescent="0.2">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4" t="s">
        <v>388</v>
      </c>
      <c r="B18" s="334"/>
      <c r="C18" s="334"/>
      <c r="D18" s="334"/>
      <c r="E18" s="334"/>
      <c r="F18" s="334"/>
      <c r="G18" s="334"/>
      <c r="H18" s="334"/>
      <c r="I18" s="334"/>
      <c r="J18" s="334"/>
      <c r="K18" s="334"/>
      <c r="L18" s="334"/>
      <c r="M18" s="334"/>
      <c r="N18" s="334"/>
      <c r="O18" s="334"/>
      <c r="P18" s="334"/>
      <c r="Q18" s="334"/>
      <c r="R18" s="334"/>
      <c r="S18" s="334"/>
      <c r="T18" s="334"/>
      <c r="U18" s="334"/>
      <c r="V18" s="334"/>
      <c r="W18" s="334"/>
      <c r="X18" s="334"/>
      <c r="Y18" s="334"/>
      <c r="Z18" s="334"/>
      <c r="AA18" s="334"/>
      <c r="AB18" s="334"/>
      <c r="AC18" s="334"/>
      <c r="AD18" s="334"/>
      <c r="AE18" s="334"/>
      <c r="AF18" s="334"/>
      <c r="AG18" s="334"/>
      <c r="AH18" s="334"/>
      <c r="AI18" s="334"/>
      <c r="AJ18" s="334"/>
      <c r="AK18" s="334"/>
      <c r="AL18" s="334"/>
      <c r="AM18" s="334"/>
      <c r="AN18" s="334"/>
      <c r="AO18" s="334"/>
      <c r="AP18" s="334"/>
      <c r="AQ18" s="334"/>
      <c r="AR18" s="334"/>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15"/>
      <c r="B22" s="315"/>
      <c r="C22" s="315"/>
      <c r="D22" s="315"/>
      <c r="E22" s="315"/>
      <c r="F22" s="315"/>
      <c r="G22" s="315"/>
      <c r="H22" s="315"/>
      <c r="I22" s="315"/>
      <c r="J22" s="315"/>
      <c r="K22" s="315"/>
      <c r="L22" s="315"/>
      <c r="M22" s="315"/>
      <c r="N22" s="315"/>
      <c r="O22" s="315"/>
      <c r="P22" s="315"/>
      <c r="Q22" s="315"/>
      <c r="R22" s="315"/>
      <c r="S22" s="315"/>
      <c r="T22" s="315"/>
      <c r="U22" s="315"/>
      <c r="V22" s="315"/>
      <c r="W22" s="315"/>
      <c r="X22" s="315"/>
      <c r="Y22" s="315"/>
      <c r="Z22" s="315"/>
      <c r="AA22" s="315"/>
      <c r="AB22" s="315"/>
      <c r="AC22" s="315"/>
      <c r="AD22" s="315"/>
      <c r="AE22" s="315"/>
      <c r="AF22" s="315"/>
      <c r="AG22" s="315"/>
      <c r="AH22" s="315"/>
      <c r="AI22" s="315"/>
      <c r="AJ22" s="315"/>
      <c r="AK22" s="315"/>
      <c r="AL22" s="315"/>
      <c r="AM22" s="315"/>
      <c r="AN22" s="315"/>
      <c r="AO22" s="315"/>
      <c r="AP22" s="315"/>
      <c r="AQ22" s="315"/>
      <c r="AR22" s="315"/>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426" t="s">
        <v>286</v>
      </c>
      <c r="B24" s="426"/>
      <c r="C24" s="426"/>
      <c r="D24" s="426"/>
      <c r="E24" s="426"/>
      <c r="F24" s="426"/>
      <c r="G24" s="426"/>
      <c r="H24" s="426"/>
      <c r="I24" s="426"/>
      <c r="J24" s="426"/>
      <c r="K24" s="426"/>
      <c r="L24" s="426"/>
      <c r="M24" s="426"/>
      <c r="N24" s="426"/>
      <c r="O24" s="426"/>
      <c r="P24" s="426"/>
      <c r="Q24" s="426"/>
      <c r="R24" s="426"/>
      <c r="S24" s="426"/>
      <c r="T24" s="426"/>
      <c r="U24" s="426"/>
      <c r="V24" s="426"/>
      <c r="W24" s="426"/>
      <c r="X24" s="426"/>
      <c r="Y24" s="426"/>
      <c r="Z24" s="426"/>
      <c r="AA24" s="426"/>
      <c r="AB24" s="426"/>
      <c r="AC24" s="426"/>
      <c r="AD24" s="426"/>
      <c r="AE24" s="426"/>
      <c r="AF24" s="426"/>
      <c r="AG24" s="426"/>
      <c r="AH24" s="426"/>
      <c r="AI24" s="426"/>
      <c r="AJ24" s="426"/>
      <c r="AK24" s="426" t="s">
        <v>0</v>
      </c>
      <c r="AL24" s="426"/>
      <c r="AM24" s="78"/>
      <c r="AN24" s="78"/>
      <c r="AO24" s="105"/>
      <c r="AP24" s="105"/>
      <c r="AQ24" s="105"/>
      <c r="AR24" s="105"/>
      <c r="AS24" s="84"/>
    </row>
    <row r="25" spans="1:45" ht="12.75" customHeight="1" x14ac:dyDescent="0.25">
      <c r="A25" s="401" t="s">
        <v>285</v>
      </c>
      <c r="B25" s="402"/>
      <c r="C25" s="402"/>
      <c r="D25" s="402"/>
      <c r="E25" s="402"/>
      <c r="F25" s="402"/>
      <c r="G25" s="402"/>
      <c r="H25" s="402"/>
      <c r="I25" s="402"/>
      <c r="J25" s="402"/>
      <c r="K25" s="402"/>
      <c r="L25" s="402"/>
      <c r="M25" s="402"/>
      <c r="N25" s="402"/>
      <c r="O25" s="402"/>
      <c r="P25" s="402"/>
      <c r="Q25" s="402"/>
      <c r="R25" s="402"/>
      <c r="S25" s="402"/>
      <c r="T25" s="402"/>
      <c r="U25" s="402"/>
      <c r="V25" s="402"/>
      <c r="W25" s="402"/>
      <c r="X25" s="402"/>
      <c r="Y25" s="402"/>
      <c r="Z25" s="402"/>
      <c r="AA25" s="402"/>
      <c r="AB25" s="402"/>
      <c r="AC25" s="402"/>
      <c r="AD25" s="402"/>
      <c r="AE25" s="402"/>
      <c r="AF25" s="402"/>
      <c r="AG25" s="402"/>
      <c r="AH25" s="402"/>
      <c r="AI25" s="402"/>
      <c r="AJ25" s="402"/>
      <c r="AK25" s="400" t="s">
        <v>425</v>
      </c>
      <c r="AL25" s="400"/>
      <c r="AM25" s="79"/>
      <c r="AN25" s="427" t="s">
        <v>284</v>
      </c>
      <c r="AO25" s="427"/>
      <c r="AP25" s="427"/>
      <c r="AQ25" s="425"/>
      <c r="AR25" s="425"/>
      <c r="AS25" s="84"/>
    </row>
    <row r="26" spans="1:45" ht="17.25" customHeight="1" x14ac:dyDescent="0.25">
      <c r="A26" s="367" t="s">
        <v>283</v>
      </c>
      <c r="B26" s="368"/>
      <c r="C26" s="368"/>
      <c r="D26" s="368"/>
      <c r="E26" s="368"/>
      <c r="F26" s="368"/>
      <c r="G26" s="368"/>
      <c r="H26" s="368"/>
      <c r="I26" s="368"/>
      <c r="J26" s="368"/>
      <c r="K26" s="368"/>
      <c r="L26" s="368"/>
      <c r="M26" s="368"/>
      <c r="N26" s="368"/>
      <c r="O26" s="368"/>
      <c r="P26" s="368"/>
      <c r="Q26" s="368"/>
      <c r="R26" s="368"/>
      <c r="S26" s="368"/>
      <c r="T26" s="368"/>
      <c r="U26" s="368"/>
      <c r="V26" s="368"/>
      <c r="W26" s="368"/>
      <c r="X26" s="368"/>
      <c r="Y26" s="368"/>
      <c r="Z26" s="368"/>
      <c r="AA26" s="368"/>
      <c r="AB26" s="368"/>
      <c r="AC26" s="368"/>
      <c r="AD26" s="368"/>
      <c r="AE26" s="368"/>
      <c r="AF26" s="368"/>
      <c r="AG26" s="368"/>
      <c r="AH26" s="368"/>
      <c r="AI26" s="368"/>
      <c r="AJ26" s="368"/>
      <c r="AK26" s="403" t="s">
        <v>425</v>
      </c>
      <c r="AL26" s="404"/>
      <c r="AM26" s="79"/>
      <c r="AN26" s="413" t="s">
        <v>282</v>
      </c>
      <c r="AO26" s="414"/>
      <c r="AP26" s="415"/>
      <c r="AQ26" s="403" t="s">
        <v>425</v>
      </c>
      <c r="AR26" s="405"/>
      <c r="AS26" s="84"/>
    </row>
    <row r="27" spans="1:45" ht="17.25" customHeight="1" x14ac:dyDescent="0.25">
      <c r="A27" s="367" t="s">
        <v>281</v>
      </c>
      <c r="B27" s="368"/>
      <c r="C27" s="368"/>
      <c r="D27" s="368"/>
      <c r="E27" s="368"/>
      <c r="F27" s="368"/>
      <c r="G27" s="368"/>
      <c r="H27" s="368"/>
      <c r="I27" s="368"/>
      <c r="J27" s="368"/>
      <c r="K27" s="368"/>
      <c r="L27" s="368"/>
      <c r="M27" s="368"/>
      <c r="N27" s="368"/>
      <c r="O27" s="368"/>
      <c r="P27" s="368"/>
      <c r="Q27" s="368"/>
      <c r="R27" s="368"/>
      <c r="S27" s="368"/>
      <c r="T27" s="368"/>
      <c r="U27" s="368"/>
      <c r="V27" s="368"/>
      <c r="W27" s="368"/>
      <c r="X27" s="368"/>
      <c r="Y27" s="368"/>
      <c r="Z27" s="368"/>
      <c r="AA27" s="368"/>
      <c r="AB27" s="368"/>
      <c r="AC27" s="368"/>
      <c r="AD27" s="368"/>
      <c r="AE27" s="368"/>
      <c r="AF27" s="368"/>
      <c r="AG27" s="368"/>
      <c r="AH27" s="368"/>
      <c r="AI27" s="368"/>
      <c r="AJ27" s="368"/>
      <c r="AK27" s="403" t="s">
        <v>425</v>
      </c>
      <c r="AL27" s="404"/>
      <c r="AM27" s="79"/>
      <c r="AN27" s="413" t="s">
        <v>280</v>
      </c>
      <c r="AO27" s="414"/>
      <c r="AP27" s="415"/>
      <c r="AQ27" s="403" t="s">
        <v>425</v>
      </c>
      <c r="AR27" s="405"/>
      <c r="AS27" s="84"/>
    </row>
    <row r="28" spans="1:45" ht="27.75" customHeight="1" thickBot="1" x14ac:dyDescent="0.3">
      <c r="A28" s="416" t="s">
        <v>279</v>
      </c>
      <c r="B28" s="417"/>
      <c r="C28" s="417"/>
      <c r="D28" s="417"/>
      <c r="E28" s="417"/>
      <c r="F28" s="417"/>
      <c r="G28" s="417"/>
      <c r="H28" s="417"/>
      <c r="I28" s="417"/>
      <c r="J28" s="417"/>
      <c r="K28" s="417"/>
      <c r="L28" s="417"/>
      <c r="M28" s="417"/>
      <c r="N28" s="417"/>
      <c r="O28" s="417"/>
      <c r="P28" s="417"/>
      <c r="Q28" s="417"/>
      <c r="R28" s="417"/>
      <c r="S28" s="417"/>
      <c r="T28" s="417"/>
      <c r="U28" s="417"/>
      <c r="V28" s="417"/>
      <c r="W28" s="417"/>
      <c r="X28" s="417"/>
      <c r="Y28" s="417"/>
      <c r="Z28" s="417"/>
      <c r="AA28" s="417"/>
      <c r="AB28" s="417"/>
      <c r="AC28" s="417"/>
      <c r="AD28" s="417"/>
      <c r="AE28" s="417"/>
      <c r="AF28" s="417"/>
      <c r="AG28" s="417"/>
      <c r="AH28" s="417"/>
      <c r="AI28" s="417"/>
      <c r="AJ28" s="418"/>
      <c r="AK28" s="419" t="s">
        <v>425</v>
      </c>
      <c r="AL28" s="420"/>
      <c r="AM28" s="79"/>
      <c r="AN28" s="421" t="s">
        <v>278</v>
      </c>
      <c r="AO28" s="422"/>
      <c r="AP28" s="423"/>
      <c r="AQ28" s="403" t="s">
        <v>425</v>
      </c>
      <c r="AR28" s="405"/>
      <c r="AS28" s="84"/>
    </row>
    <row r="29" spans="1:45" ht="17.25" customHeight="1" x14ac:dyDescent="0.25">
      <c r="A29" s="406" t="s">
        <v>277</v>
      </c>
      <c r="B29" s="407"/>
      <c r="C29" s="407"/>
      <c r="D29" s="407"/>
      <c r="E29" s="407"/>
      <c r="F29" s="407"/>
      <c r="G29" s="407"/>
      <c r="H29" s="407"/>
      <c r="I29" s="407"/>
      <c r="J29" s="407"/>
      <c r="K29" s="407"/>
      <c r="L29" s="407"/>
      <c r="M29" s="407"/>
      <c r="N29" s="407"/>
      <c r="O29" s="407"/>
      <c r="P29" s="407"/>
      <c r="Q29" s="407"/>
      <c r="R29" s="407"/>
      <c r="S29" s="407"/>
      <c r="T29" s="407"/>
      <c r="U29" s="407"/>
      <c r="V29" s="407"/>
      <c r="W29" s="407"/>
      <c r="X29" s="407"/>
      <c r="Y29" s="407"/>
      <c r="Z29" s="407"/>
      <c r="AA29" s="407"/>
      <c r="AB29" s="407"/>
      <c r="AC29" s="407"/>
      <c r="AD29" s="407"/>
      <c r="AE29" s="407"/>
      <c r="AF29" s="407"/>
      <c r="AG29" s="407"/>
      <c r="AH29" s="407"/>
      <c r="AI29" s="407"/>
      <c r="AJ29" s="408"/>
      <c r="AK29" s="409" t="s">
        <v>425</v>
      </c>
      <c r="AL29" s="410"/>
      <c r="AM29" s="79"/>
      <c r="AN29" s="411"/>
      <c r="AO29" s="412"/>
      <c r="AP29" s="412"/>
      <c r="AQ29" s="403" t="s">
        <v>425</v>
      </c>
      <c r="AR29" s="404"/>
      <c r="AS29" s="84"/>
    </row>
    <row r="30" spans="1:45" ht="17.25" customHeight="1" x14ac:dyDescent="0.25">
      <c r="A30" s="367" t="s">
        <v>276</v>
      </c>
      <c r="B30" s="368"/>
      <c r="C30" s="368"/>
      <c r="D30" s="368"/>
      <c r="E30" s="368"/>
      <c r="F30" s="368"/>
      <c r="G30" s="368"/>
      <c r="H30" s="368"/>
      <c r="I30" s="368"/>
      <c r="J30" s="368"/>
      <c r="K30" s="368"/>
      <c r="L30" s="368"/>
      <c r="M30" s="368"/>
      <c r="N30" s="368"/>
      <c r="O30" s="368"/>
      <c r="P30" s="368"/>
      <c r="Q30" s="368"/>
      <c r="R30" s="368"/>
      <c r="S30" s="368"/>
      <c r="T30" s="368"/>
      <c r="U30" s="368"/>
      <c r="V30" s="368"/>
      <c r="W30" s="368"/>
      <c r="X30" s="368"/>
      <c r="Y30" s="368"/>
      <c r="Z30" s="368"/>
      <c r="AA30" s="368"/>
      <c r="AB30" s="368"/>
      <c r="AC30" s="368"/>
      <c r="AD30" s="368"/>
      <c r="AE30" s="368"/>
      <c r="AF30" s="368"/>
      <c r="AG30" s="368"/>
      <c r="AH30" s="368"/>
      <c r="AI30" s="368"/>
      <c r="AJ30" s="368"/>
      <c r="AK30" s="403" t="s">
        <v>425</v>
      </c>
      <c r="AL30" s="404"/>
      <c r="AM30" s="79"/>
      <c r="AS30" s="84"/>
    </row>
    <row r="31" spans="1:45" ht="17.25" customHeight="1" x14ac:dyDescent="0.25">
      <c r="A31" s="367" t="s">
        <v>275</v>
      </c>
      <c r="B31" s="368"/>
      <c r="C31" s="368"/>
      <c r="D31" s="368"/>
      <c r="E31" s="368"/>
      <c r="F31" s="368"/>
      <c r="G31" s="368"/>
      <c r="H31" s="368"/>
      <c r="I31" s="368"/>
      <c r="J31" s="368"/>
      <c r="K31" s="368"/>
      <c r="L31" s="368"/>
      <c r="M31" s="368"/>
      <c r="N31" s="368"/>
      <c r="O31" s="368"/>
      <c r="P31" s="368"/>
      <c r="Q31" s="368"/>
      <c r="R31" s="368"/>
      <c r="S31" s="368"/>
      <c r="T31" s="368"/>
      <c r="U31" s="368"/>
      <c r="V31" s="368"/>
      <c r="W31" s="368"/>
      <c r="X31" s="368"/>
      <c r="Y31" s="368"/>
      <c r="Z31" s="368"/>
      <c r="AA31" s="368"/>
      <c r="AB31" s="368"/>
      <c r="AC31" s="368"/>
      <c r="AD31" s="368"/>
      <c r="AE31" s="368"/>
      <c r="AF31" s="368"/>
      <c r="AG31" s="368"/>
      <c r="AH31" s="368"/>
      <c r="AI31" s="368"/>
      <c r="AJ31" s="368"/>
      <c r="AK31" s="403" t="s">
        <v>425</v>
      </c>
      <c r="AL31" s="404"/>
      <c r="AM31" s="79"/>
      <c r="AN31" s="79"/>
      <c r="AO31" s="104"/>
      <c r="AP31" s="104"/>
      <c r="AQ31" s="104"/>
      <c r="AR31" s="104"/>
      <c r="AS31" s="84"/>
    </row>
    <row r="32" spans="1:45" ht="17.25" customHeight="1" x14ac:dyDescent="0.25">
      <c r="A32" s="367" t="s">
        <v>250</v>
      </c>
      <c r="B32" s="368"/>
      <c r="C32" s="368"/>
      <c r="D32" s="368"/>
      <c r="E32" s="368"/>
      <c r="F32" s="368"/>
      <c r="G32" s="368"/>
      <c r="H32" s="368"/>
      <c r="I32" s="368"/>
      <c r="J32" s="368"/>
      <c r="K32" s="368"/>
      <c r="L32" s="368"/>
      <c r="M32" s="368"/>
      <c r="N32" s="368"/>
      <c r="O32" s="368"/>
      <c r="P32" s="368"/>
      <c r="Q32" s="368"/>
      <c r="R32" s="368"/>
      <c r="S32" s="368"/>
      <c r="T32" s="368"/>
      <c r="U32" s="368"/>
      <c r="V32" s="368"/>
      <c r="W32" s="368"/>
      <c r="X32" s="368"/>
      <c r="Y32" s="368"/>
      <c r="Z32" s="368"/>
      <c r="AA32" s="368"/>
      <c r="AB32" s="368"/>
      <c r="AC32" s="368"/>
      <c r="AD32" s="368"/>
      <c r="AE32" s="368"/>
      <c r="AF32" s="368"/>
      <c r="AG32" s="368"/>
      <c r="AH32" s="368"/>
      <c r="AI32" s="368"/>
      <c r="AJ32" s="368"/>
      <c r="AK32" s="403" t="s">
        <v>425</v>
      </c>
      <c r="AL32" s="404"/>
      <c r="AM32" s="79"/>
      <c r="AN32" s="79"/>
      <c r="AO32" s="79"/>
      <c r="AP32" s="79"/>
      <c r="AQ32" s="79"/>
      <c r="AR32" s="79"/>
      <c r="AS32" s="84"/>
    </row>
    <row r="33" spans="1:45" ht="17.25" customHeight="1" x14ac:dyDescent="0.25">
      <c r="A33" s="367" t="s">
        <v>274</v>
      </c>
      <c r="B33" s="368"/>
      <c r="C33" s="368"/>
      <c r="D33" s="368"/>
      <c r="E33" s="368"/>
      <c r="F33" s="368"/>
      <c r="G33" s="368"/>
      <c r="H33" s="368"/>
      <c r="I33" s="368"/>
      <c r="J33" s="368"/>
      <c r="K33" s="368"/>
      <c r="L33" s="368"/>
      <c r="M33" s="368"/>
      <c r="N33" s="368"/>
      <c r="O33" s="368"/>
      <c r="P33" s="368"/>
      <c r="Q33" s="368"/>
      <c r="R33" s="368"/>
      <c r="S33" s="368"/>
      <c r="T33" s="368"/>
      <c r="U33" s="368"/>
      <c r="V33" s="368"/>
      <c r="W33" s="368"/>
      <c r="X33" s="368"/>
      <c r="Y33" s="368"/>
      <c r="Z33" s="368"/>
      <c r="AA33" s="368"/>
      <c r="AB33" s="368"/>
      <c r="AC33" s="368"/>
      <c r="AD33" s="368"/>
      <c r="AE33" s="368"/>
      <c r="AF33" s="368"/>
      <c r="AG33" s="368"/>
      <c r="AH33" s="368"/>
      <c r="AI33" s="368"/>
      <c r="AJ33" s="368"/>
      <c r="AK33" s="403" t="s">
        <v>425</v>
      </c>
      <c r="AL33" s="404"/>
      <c r="AM33" s="79"/>
      <c r="AN33" s="79"/>
      <c r="AO33" s="79"/>
      <c r="AP33" s="79"/>
      <c r="AQ33" s="79"/>
      <c r="AR33" s="79"/>
      <c r="AS33" s="84"/>
    </row>
    <row r="34" spans="1:45" ht="17.25" customHeight="1" x14ac:dyDescent="0.25">
      <c r="A34" s="367" t="s">
        <v>273</v>
      </c>
      <c r="B34" s="368"/>
      <c r="C34" s="368"/>
      <c r="D34" s="368"/>
      <c r="E34" s="368"/>
      <c r="F34" s="368"/>
      <c r="G34" s="368"/>
      <c r="H34" s="368"/>
      <c r="I34" s="368"/>
      <c r="J34" s="368"/>
      <c r="K34" s="368"/>
      <c r="L34" s="368"/>
      <c r="M34" s="368"/>
      <c r="N34" s="368"/>
      <c r="O34" s="368"/>
      <c r="P34" s="368"/>
      <c r="Q34" s="368"/>
      <c r="R34" s="368"/>
      <c r="S34" s="368"/>
      <c r="T34" s="368"/>
      <c r="U34" s="368"/>
      <c r="V34" s="368"/>
      <c r="W34" s="368"/>
      <c r="X34" s="368"/>
      <c r="Y34" s="368"/>
      <c r="Z34" s="368"/>
      <c r="AA34" s="368"/>
      <c r="AB34" s="368"/>
      <c r="AC34" s="368"/>
      <c r="AD34" s="368"/>
      <c r="AE34" s="368"/>
      <c r="AF34" s="368"/>
      <c r="AG34" s="368"/>
      <c r="AH34" s="368"/>
      <c r="AI34" s="368"/>
      <c r="AJ34" s="368"/>
      <c r="AK34" s="403" t="s">
        <v>425</v>
      </c>
      <c r="AL34" s="404"/>
      <c r="AM34" s="79"/>
      <c r="AN34" s="79"/>
      <c r="AO34" s="79"/>
      <c r="AP34" s="79"/>
      <c r="AQ34" s="79"/>
      <c r="AR34" s="79"/>
      <c r="AS34" s="84"/>
    </row>
    <row r="35" spans="1:45" ht="17.25" customHeight="1" x14ac:dyDescent="0.25">
      <c r="A35" s="367"/>
      <c r="B35" s="368"/>
      <c r="C35" s="368"/>
      <c r="D35" s="368"/>
      <c r="E35" s="368"/>
      <c r="F35" s="368"/>
      <c r="G35" s="368"/>
      <c r="H35" s="368"/>
      <c r="I35" s="368"/>
      <c r="J35" s="368"/>
      <c r="K35" s="368"/>
      <c r="L35" s="368"/>
      <c r="M35" s="368"/>
      <c r="N35" s="368"/>
      <c r="O35" s="368"/>
      <c r="P35" s="368"/>
      <c r="Q35" s="368"/>
      <c r="R35" s="368"/>
      <c r="S35" s="368"/>
      <c r="T35" s="368"/>
      <c r="U35" s="368"/>
      <c r="V35" s="368"/>
      <c r="W35" s="368"/>
      <c r="X35" s="368"/>
      <c r="Y35" s="368"/>
      <c r="Z35" s="368"/>
      <c r="AA35" s="368"/>
      <c r="AB35" s="368"/>
      <c r="AC35" s="368"/>
      <c r="AD35" s="368"/>
      <c r="AE35" s="368"/>
      <c r="AF35" s="368"/>
      <c r="AG35" s="368"/>
      <c r="AH35" s="368"/>
      <c r="AI35" s="368"/>
      <c r="AJ35" s="368"/>
      <c r="AK35" s="369"/>
      <c r="AL35" s="369"/>
      <c r="AM35" s="79"/>
      <c r="AN35" s="79"/>
      <c r="AO35" s="79"/>
      <c r="AP35" s="79"/>
      <c r="AQ35" s="79"/>
      <c r="AR35" s="79"/>
      <c r="AS35" s="84"/>
    </row>
    <row r="36" spans="1:45" ht="17.25" customHeight="1" thickBot="1" x14ac:dyDescent="0.3">
      <c r="A36" s="385" t="s">
        <v>238</v>
      </c>
      <c r="B36" s="386"/>
      <c r="C36" s="386"/>
      <c r="D36" s="386"/>
      <c r="E36" s="386"/>
      <c r="F36" s="386"/>
      <c r="G36" s="386"/>
      <c r="H36" s="386"/>
      <c r="I36" s="386"/>
      <c r="J36" s="386"/>
      <c r="K36" s="386"/>
      <c r="L36" s="386"/>
      <c r="M36" s="386"/>
      <c r="N36" s="386"/>
      <c r="O36" s="386"/>
      <c r="P36" s="386"/>
      <c r="Q36" s="386"/>
      <c r="R36" s="386"/>
      <c r="S36" s="386"/>
      <c r="T36" s="386"/>
      <c r="U36" s="386"/>
      <c r="V36" s="386"/>
      <c r="W36" s="386"/>
      <c r="X36" s="386"/>
      <c r="Y36" s="386"/>
      <c r="Z36" s="386"/>
      <c r="AA36" s="386"/>
      <c r="AB36" s="386"/>
      <c r="AC36" s="386"/>
      <c r="AD36" s="386"/>
      <c r="AE36" s="386"/>
      <c r="AF36" s="386"/>
      <c r="AG36" s="386"/>
      <c r="AH36" s="386"/>
      <c r="AI36" s="386"/>
      <c r="AJ36" s="386"/>
      <c r="AK36" s="393" t="s">
        <v>425</v>
      </c>
      <c r="AL36" s="393"/>
      <c r="AM36" s="79"/>
      <c r="AN36" s="79"/>
      <c r="AO36" s="79"/>
      <c r="AP36" s="79"/>
      <c r="AQ36" s="79"/>
      <c r="AR36" s="79"/>
      <c r="AS36" s="84"/>
    </row>
    <row r="37" spans="1:45" ht="17.25" customHeight="1" x14ac:dyDescent="0.25">
      <c r="A37" s="401"/>
      <c r="B37" s="402"/>
      <c r="C37" s="402"/>
      <c r="D37" s="402"/>
      <c r="E37" s="402"/>
      <c r="F37" s="402"/>
      <c r="G37" s="402"/>
      <c r="H37" s="402"/>
      <c r="I37" s="402"/>
      <c r="J37" s="402"/>
      <c r="K37" s="402"/>
      <c r="L37" s="402"/>
      <c r="M37" s="402"/>
      <c r="N37" s="402"/>
      <c r="O37" s="402"/>
      <c r="P37" s="402"/>
      <c r="Q37" s="402"/>
      <c r="R37" s="402"/>
      <c r="S37" s="402"/>
      <c r="T37" s="402"/>
      <c r="U37" s="402"/>
      <c r="V37" s="402"/>
      <c r="W37" s="402"/>
      <c r="X37" s="402"/>
      <c r="Y37" s="402"/>
      <c r="Z37" s="402"/>
      <c r="AA37" s="402"/>
      <c r="AB37" s="402"/>
      <c r="AC37" s="402"/>
      <c r="AD37" s="402"/>
      <c r="AE37" s="402"/>
      <c r="AF37" s="402"/>
      <c r="AG37" s="402"/>
      <c r="AH37" s="402"/>
      <c r="AI37" s="402"/>
      <c r="AJ37" s="402"/>
      <c r="AK37" s="400"/>
      <c r="AL37" s="400"/>
      <c r="AM37" s="79"/>
      <c r="AN37" s="79"/>
      <c r="AO37" s="79"/>
      <c r="AP37" s="79"/>
      <c r="AQ37" s="79"/>
      <c r="AR37" s="79"/>
      <c r="AS37" s="84"/>
    </row>
    <row r="38" spans="1:45" ht="17.25" customHeight="1" x14ac:dyDescent="0.25">
      <c r="A38" s="367" t="s">
        <v>272</v>
      </c>
      <c r="B38" s="368"/>
      <c r="C38" s="368"/>
      <c r="D38" s="368"/>
      <c r="E38" s="368"/>
      <c r="F38" s="368"/>
      <c r="G38" s="368"/>
      <c r="H38" s="368"/>
      <c r="I38" s="368"/>
      <c r="J38" s="368"/>
      <c r="K38" s="368"/>
      <c r="L38" s="368"/>
      <c r="M38" s="368"/>
      <c r="N38" s="368"/>
      <c r="O38" s="368"/>
      <c r="P38" s="368"/>
      <c r="Q38" s="368"/>
      <c r="R38" s="368"/>
      <c r="S38" s="368"/>
      <c r="T38" s="368"/>
      <c r="U38" s="368"/>
      <c r="V38" s="368"/>
      <c r="W38" s="368"/>
      <c r="X38" s="368"/>
      <c r="Y38" s="368"/>
      <c r="Z38" s="368"/>
      <c r="AA38" s="368"/>
      <c r="AB38" s="368"/>
      <c r="AC38" s="368"/>
      <c r="AD38" s="368"/>
      <c r="AE38" s="368"/>
      <c r="AF38" s="368"/>
      <c r="AG38" s="368"/>
      <c r="AH38" s="368"/>
      <c r="AI38" s="368"/>
      <c r="AJ38" s="368"/>
      <c r="AK38" s="369" t="s">
        <v>425</v>
      </c>
      <c r="AL38" s="369"/>
      <c r="AM38" s="79"/>
      <c r="AN38" s="79"/>
      <c r="AO38" s="79"/>
      <c r="AP38" s="79"/>
      <c r="AQ38" s="79"/>
      <c r="AR38" s="79"/>
      <c r="AS38" s="84"/>
    </row>
    <row r="39" spans="1:45" ht="17.25" customHeight="1" thickBot="1" x14ac:dyDescent="0.3">
      <c r="A39" s="385" t="s">
        <v>271</v>
      </c>
      <c r="B39" s="386"/>
      <c r="C39" s="386"/>
      <c r="D39" s="386"/>
      <c r="E39" s="386"/>
      <c r="F39" s="386"/>
      <c r="G39" s="386"/>
      <c r="H39" s="386"/>
      <c r="I39" s="386"/>
      <c r="J39" s="386"/>
      <c r="K39" s="386"/>
      <c r="L39" s="386"/>
      <c r="M39" s="386"/>
      <c r="N39" s="386"/>
      <c r="O39" s="386"/>
      <c r="P39" s="386"/>
      <c r="Q39" s="386"/>
      <c r="R39" s="386"/>
      <c r="S39" s="386"/>
      <c r="T39" s="386"/>
      <c r="U39" s="386"/>
      <c r="V39" s="386"/>
      <c r="W39" s="386"/>
      <c r="X39" s="386"/>
      <c r="Y39" s="386"/>
      <c r="Z39" s="386"/>
      <c r="AA39" s="386"/>
      <c r="AB39" s="386"/>
      <c r="AC39" s="386"/>
      <c r="AD39" s="386"/>
      <c r="AE39" s="386"/>
      <c r="AF39" s="386"/>
      <c r="AG39" s="386"/>
      <c r="AH39" s="386"/>
      <c r="AI39" s="386"/>
      <c r="AJ39" s="386"/>
      <c r="AK39" s="393" t="s">
        <v>425</v>
      </c>
      <c r="AL39" s="393"/>
      <c r="AM39" s="79"/>
      <c r="AN39" s="79"/>
      <c r="AO39" s="79"/>
      <c r="AP39" s="79"/>
      <c r="AQ39" s="79"/>
      <c r="AR39" s="79"/>
      <c r="AS39" s="84"/>
    </row>
    <row r="40" spans="1:45" ht="17.25" customHeight="1" x14ac:dyDescent="0.25">
      <c r="A40" s="401" t="s">
        <v>270</v>
      </c>
      <c r="B40" s="402"/>
      <c r="C40" s="402"/>
      <c r="D40" s="402"/>
      <c r="E40" s="402"/>
      <c r="F40" s="402"/>
      <c r="G40" s="402"/>
      <c r="H40" s="402"/>
      <c r="I40" s="402"/>
      <c r="J40" s="402"/>
      <c r="K40" s="402"/>
      <c r="L40" s="402"/>
      <c r="M40" s="402"/>
      <c r="N40" s="402"/>
      <c r="O40" s="402"/>
      <c r="P40" s="402"/>
      <c r="Q40" s="402"/>
      <c r="R40" s="402"/>
      <c r="S40" s="402"/>
      <c r="T40" s="402"/>
      <c r="U40" s="402"/>
      <c r="V40" s="402"/>
      <c r="W40" s="402"/>
      <c r="X40" s="402"/>
      <c r="Y40" s="402"/>
      <c r="Z40" s="402"/>
      <c r="AA40" s="402"/>
      <c r="AB40" s="402"/>
      <c r="AC40" s="402"/>
      <c r="AD40" s="402"/>
      <c r="AE40" s="402"/>
      <c r="AF40" s="402"/>
      <c r="AG40" s="402"/>
      <c r="AH40" s="402"/>
      <c r="AI40" s="402"/>
      <c r="AJ40" s="402"/>
      <c r="AK40" s="400" t="s">
        <v>425</v>
      </c>
      <c r="AL40" s="400"/>
      <c r="AM40" s="79"/>
      <c r="AN40" s="79"/>
      <c r="AO40" s="79"/>
      <c r="AP40" s="79"/>
      <c r="AQ40" s="79"/>
      <c r="AR40" s="79"/>
      <c r="AS40" s="84"/>
    </row>
    <row r="41" spans="1:45" ht="17.25" customHeight="1" x14ac:dyDescent="0.25">
      <c r="A41" s="367" t="s">
        <v>269</v>
      </c>
      <c r="B41" s="368"/>
      <c r="C41" s="368"/>
      <c r="D41" s="368"/>
      <c r="E41" s="368"/>
      <c r="F41" s="368"/>
      <c r="G41" s="368"/>
      <c r="H41" s="368"/>
      <c r="I41" s="368"/>
      <c r="J41" s="368"/>
      <c r="K41" s="368"/>
      <c r="L41" s="368"/>
      <c r="M41" s="368"/>
      <c r="N41" s="368"/>
      <c r="O41" s="368"/>
      <c r="P41" s="368"/>
      <c r="Q41" s="368"/>
      <c r="R41" s="368"/>
      <c r="S41" s="368"/>
      <c r="T41" s="368"/>
      <c r="U41" s="368"/>
      <c r="V41" s="368"/>
      <c r="W41" s="368"/>
      <c r="X41" s="368"/>
      <c r="Y41" s="368"/>
      <c r="Z41" s="368"/>
      <c r="AA41" s="368"/>
      <c r="AB41" s="368"/>
      <c r="AC41" s="368"/>
      <c r="AD41" s="368"/>
      <c r="AE41" s="368"/>
      <c r="AF41" s="368"/>
      <c r="AG41" s="368"/>
      <c r="AH41" s="368"/>
      <c r="AI41" s="368"/>
      <c r="AJ41" s="368"/>
      <c r="AK41" s="369" t="s">
        <v>425</v>
      </c>
      <c r="AL41" s="369"/>
      <c r="AM41" s="79"/>
      <c r="AN41" s="79"/>
      <c r="AO41" s="79"/>
      <c r="AP41" s="79"/>
      <c r="AQ41" s="79"/>
      <c r="AR41" s="79"/>
      <c r="AS41" s="84"/>
    </row>
    <row r="42" spans="1:45" ht="17.25" customHeight="1" x14ac:dyDescent="0.25">
      <c r="A42" s="367" t="s">
        <v>268</v>
      </c>
      <c r="B42" s="368"/>
      <c r="C42" s="368"/>
      <c r="D42" s="368"/>
      <c r="E42" s="368"/>
      <c r="F42" s="368"/>
      <c r="G42" s="368"/>
      <c r="H42" s="368"/>
      <c r="I42" s="368"/>
      <c r="J42" s="368"/>
      <c r="K42" s="368"/>
      <c r="L42" s="368"/>
      <c r="M42" s="368"/>
      <c r="N42" s="368"/>
      <c r="O42" s="368"/>
      <c r="P42" s="368"/>
      <c r="Q42" s="368"/>
      <c r="R42" s="368"/>
      <c r="S42" s="368"/>
      <c r="T42" s="368"/>
      <c r="U42" s="368"/>
      <c r="V42" s="368"/>
      <c r="W42" s="368"/>
      <c r="X42" s="368"/>
      <c r="Y42" s="368"/>
      <c r="Z42" s="368"/>
      <c r="AA42" s="368"/>
      <c r="AB42" s="368"/>
      <c r="AC42" s="368"/>
      <c r="AD42" s="368"/>
      <c r="AE42" s="368"/>
      <c r="AF42" s="368"/>
      <c r="AG42" s="368"/>
      <c r="AH42" s="368"/>
      <c r="AI42" s="368"/>
      <c r="AJ42" s="368"/>
      <c r="AK42" s="369" t="s">
        <v>425</v>
      </c>
      <c r="AL42" s="369"/>
      <c r="AM42" s="79"/>
      <c r="AN42" s="79"/>
      <c r="AO42" s="79"/>
      <c r="AP42" s="79"/>
      <c r="AQ42" s="79"/>
      <c r="AR42" s="79"/>
      <c r="AS42" s="84"/>
    </row>
    <row r="43" spans="1:45" ht="17.25" customHeight="1" x14ac:dyDescent="0.25">
      <c r="A43" s="367" t="s">
        <v>267</v>
      </c>
      <c r="B43" s="368"/>
      <c r="C43" s="368"/>
      <c r="D43" s="368"/>
      <c r="E43" s="368"/>
      <c r="F43" s="368"/>
      <c r="G43" s="368"/>
      <c r="H43" s="368"/>
      <c r="I43" s="368"/>
      <c r="J43" s="368"/>
      <c r="K43" s="368"/>
      <c r="L43" s="368"/>
      <c r="M43" s="368"/>
      <c r="N43" s="368"/>
      <c r="O43" s="368"/>
      <c r="P43" s="368"/>
      <c r="Q43" s="368"/>
      <c r="R43" s="368"/>
      <c r="S43" s="368"/>
      <c r="T43" s="368"/>
      <c r="U43" s="368"/>
      <c r="V43" s="368"/>
      <c r="W43" s="368"/>
      <c r="X43" s="368"/>
      <c r="Y43" s="368"/>
      <c r="Z43" s="368"/>
      <c r="AA43" s="368"/>
      <c r="AB43" s="368"/>
      <c r="AC43" s="368"/>
      <c r="AD43" s="368"/>
      <c r="AE43" s="368"/>
      <c r="AF43" s="368"/>
      <c r="AG43" s="368"/>
      <c r="AH43" s="368"/>
      <c r="AI43" s="368"/>
      <c r="AJ43" s="368"/>
      <c r="AK43" s="369" t="s">
        <v>425</v>
      </c>
      <c r="AL43" s="369"/>
      <c r="AM43" s="79"/>
      <c r="AN43" s="79"/>
      <c r="AO43" s="79"/>
      <c r="AP43" s="79"/>
      <c r="AQ43" s="79"/>
      <c r="AR43" s="79"/>
      <c r="AS43" s="84"/>
    </row>
    <row r="44" spans="1:45" ht="17.25" customHeight="1" x14ac:dyDescent="0.25">
      <c r="A44" s="367" t="s">
        <v>266</v>
      </c>
      <c r="B44" s="368"/>
      <c r="C44" s="368"/>
      <c r="D44" s="368"/>
      <c r="E44" s="368"/>
      <c r="F44" s="368"/>
      <c r="G44" s="368"/>
      <c r="H44" s="368"/>
      <c r="I44" s="368"/>
      <c r="J44" s="368"/>
      <c r="K44" s="368"/>
      <c r="L44" s="368"/>
      <c r="M44" s="368"/>
      <c r="N44" s="368"/>
      <c r="O44" s="368"/>
      <c r="P44" s="368"/>
      <c r="Q44" s="368"/>
      <c r="R44" s="368"/>
      <c r="S44" s="368"/>
      <c r="T44" s="368"/>
      <c r="U44" s="368"/>
      <c r="V44" s="368"/>
      <c r="W44" s="368"/>
      <c r="X44" s="368"/>
      <c r="Y44" s="368"/>
      <c r="Z44" s="368"/>
      <c r="AA44" s="368"/>
      <c r="AB44" s="368"/>
      <c r="AC44" s="368"/>
      <c r="AD44" s="368"/>
      <c r="AE44" s="368"/>
      <c r="AF44" s="368"/>
      <c r="AG44" s="368"/>
      <c r="AH44" s="368"/>
      <c r="AI44" s="368"/>
      <c r="AJ44" s="368"/>
      <c r="AK44" s="369" t="s">
        <v>425</v>
      </c>
      <c r="AL44" s="369"/>
      <c r="AM44" s="79"/>
      <c r="AN44" s="79"/>
      <c r="AO44" s="79"/>
      <c r="AP44" s="79"/>
      <c r="AQ44" s="79"/>
      <c r="AR44" s="79"/>
      <c r="AS44" s="84"/>
    </row>
    <row r="45" spans="1:45" ht="17.25" customHeight="1" x14ac:dyDescent="0.25">
      <c r="A45" s="367" t="s">
        <v>265</v>
      </c>
      <c r="B45" s="368"/>
      <c r="C45" s="368"/>
      <c r="D45" s="368"/>
      <c r="E45" s="368"/>
      <c r="F45" s="368"/>
      <c r="G45" s="368"/>
      <c r="H45" s="368"/>
      <c r="I45" s="368"/>
      <c r="J45" s="368"/>
      <c r="K45" s="368"/>
      <c r="L45" s="368"/>
      <c r="M45" s="368"/>
      <c r="N45" s="368"/>
      <c r="O45" s="368"/>
      <c r="P45" s="368"/>
      <c r="Q45" s="368"/>
      <c r="R45" s="368"/>
      <c r="S45" s="368"/>
      <c r="T45" s="368"/>
      <c r="U45" s="368"/>
      <c r="V45" s="368"/>
      <c r="W45" s="368"/>
      <c r="X45" s="368"/>
      <c r="Y45" s="368"/>
      <c r="Z45" s="368"/>
      <c r="AA45" s="368"/>
      <c r="AB45" s="368"/>
      <c r="AC45" s="368"/>
      <c r="AD45" s="368"/>
      <c r="AE45" s="368"/>
      <c r="AF45" s="368"/>
      <c r="AG45" s="368"/>
      <c r="AH45" s="368"/>
      <c r="AI45" s="368"/>
      <c r="AJ45" s="368"/>
      <c r="AK45" s="369" t="s">
        <v>425</v>
      </c>
      <c r="AL45" s="369"/>
      <c r="AM45" s="79"/>
      <c r="AN45" s="79"/>
      <c r="AO45" s="79"/>
      <c r="AP45" s="79"/>
      <c r="AQ45" s="79"/>
      <c r="AR45" s="79"/>
      <c r="AS45" s="84"/>
    </row>
    <row r="46" spans="1:45" ht="17.25" customHeight="1" thickBot="1" x14ac:dyDescent="0.3">
      <c r="A46" s="394" t="s">
        <v>264</v>
      </c>
      <c r="B46" s="395"/>
      <c r="C46" s="395"/>
      <c r="D46" s="395"/>
      <c r="E46" s="395"/>
      <c r="F46" s="395"/>
      <c r="G46" s="395"/>
      <c r="H46" s="395"/>
      <c r="I46" s="395"/>
      <c r="J46" s="395"/>
      <c r="K46" s="395"/>
      <c r="L46" s="395"/>
      <c r="M46" s="395"/>
      <c r="N46" s="395"/>
      <c r="O46" s="395"/>
      <c r="P46" s="395"/>
      <c r="Q46" s="395"/>
      <c r="R46" s="395"/>
      <c r="S46" s="395"/>
      <c r="T46" s="395"/>
      <c r="U46" s="395"/>
      <c r="V46" s="395"/>
      <c r="W46" s="395"/>
      <c r="X46" s="395"/>
      <c r="Y46" s="395"/>
      <c r="Z46" s="395"/>
      <c r="AA46" s="395"/>
      <c r="AB46" s="395"/>
      <c r="AC46" s="395"/>
      <c r="AD46" s="395"/>
      <c r="AE46" s="395"/>
      <c r="AF46" s="395"/>
      <c r="AG46" s="395"/>
      <c r="AH46" s="395"/>
      <c r="AI46" s="395"/>
      <c r="AJ46" s="395"/>
      <c r="AK46" s="396" t="s">
        <v>425</v>
      </c>
      <c r="AL46" s="396"/>
      <c r="AM46" s="79"/>
      <c r="AN46" s="79"/>
      <c r="AO46" s="79"/>
      <c r="AP46" s="79"/>
      <c r="AQ46" s="79"/>
      <c r="AR46" s="79"/>
      <c r="AS46" s="84"/>
    </row>
    <row r="47" spans="1:45" ht="24" customHeight="1" x14ac:dyDescent="0.25">
      <c r="A47" s="397" t="s">
        <v>263</v>
      </c>
      <c r="B47" s="398"/>
      <c r="C47" s="398"/>
      <c r="D47" s="398"/>
      <c r="E47" s="398"/>
      <c r="F47" s="398"/>
      <c r="G47" s="398"/>
      <c r="H47" s="398"/>
      <c r="I47" s="398"/>
      <c r="J47" s="398"/>
      <c r="K47" s="398"/>
      <c r="L47" s="398"/>
      <c r="M47" s="398"/>
      <c r="N47" s="398"/>
      <c r="O47" s="398"/>
      <c r="P47" s="398"/>
      <c r="Q47" s="398"/>
      <c r="R47" s="398"/>
      <c r="S47" s="398"/>
      <c r="T47" s="398"/>
      <c r="U47" s="398"/>
      <c r="V47" s="398"/>
      <c r="W47" s="398"/>
      <c r="X47" s="398"/>
      <c r="Y47" s="398"/>
      <c r="Z47" s="398"/>
      <c r="AA47" s="398"/>
      <c r="AB47" s="398"/>
      <c r="AC47" s="398"/>
      <c r="AD47" s="398"/>
      <c r="AE47" s="398"/>
      <c r="AF47" s="398"/>
      <c r="AG47" s="398"/>
      <c r="AH47" s="398"/>
      <c r="AI47" s="398"/>
      <c r="AJ47" s="399"/>
      <c r="AK47" s="400" t="s">
        <v>3</v>
      </c>
      <c r="AL47" s="400"/>
      <c r="AM47" s="384" t="s">
        <v>244</v>
      </c>
      <c r="AN47" s="384"/>
      <c r="AO47" s="92" t="s">
        <v>243</v>
      </c>
      <c r="AP47" s="92" t="s">
        <v>242</v>
      </c>
      <c r="AQ47" s="84"/>
    </row>
    <row r="48" spans="1:45" ht="12" customHeight="1" x14ac:dyDescent="0.25">
      <c r="A48" s="367" t="s">
        <v>262</v>
      </c>
      <c r="B48" s="368"/>
      <c r="C48" s="368"/>
      <c r="D48" s="368"/>
      <c r="E48" s="368"/>
      <c r="F48" s="368"/>
      <c r="G48" s="368"/>
      <c r="H48" s="368"/>
      <c r="I48" s="368"/>
      <c r="J48" s="368"/>
      <c r="K48" s="368"/>
      <c r="L48" s="368"/>
      <c r="M48" s="368"/>
      <c r="N48" s="368"/>
      <c r="O48" s="368"/>
      <c r="P48" s="368"/>
      <c r="Q48" s="368"/>
      <c r="R48" s="368"/>
      <c r="S48" s="368"/>
      <c r="T48" s="368"/>
      <c r="U48" s="368"/>
      <c r="V48" s="368"/>
      <c r="W48" s="368"/>
      <c r="X48" s="368"/>
      <c r="Y48" s="368"/>
      <c r="Z48" s="368"/>
      <c r="AA48" s="368"/>
      <c r="AB48" s="368"/>
      <c r="AC48" s="368"/>
      <c r="AD48" s="368"/>
      <c r="AE48" s="368"/>
      <c r="AF48" s="368"/>
      <c r="AG48" s="368"/>
      <c r="AH48" s="368"/>
      <c r="AI48" s="368"/>
      <c r="AJ48" s="368"/>
      <c r="AK48" s="369" t="s">
        <v>425</v>
      </c>
      <c r="AL48" s="369"/>
      <c r="AM48" s="369" t="s">
        <v>425</v>
      </c>
      <c r="AN48" s="369"/>
      <c r="AO48" s="96" t="s">
        <v>425</v>
      </c>
      <c r="AP48" s="96" t="s">
        <v>425</v>
      </c>
      <c r="AQ48" s="84"/>
    </row>
    <row r="49" spans="1:43" ht="12" customHeight="1" x14ac:dyDescent="0.25">
      <c r="A49" s="367" t="s">
        <v>261</v>
      </c>
      <c r="B49" s="368"/>
      <c r="C49" s="368"/>
      <c r="D49" s="368"/>
      <c r="E49" s="368"/>
      <c r="F49" s="368"/>
      <c r="G49" s="368"/>
      <c r="H49" s="368"/>
      <c r="I49" s="368"/>
      <c r="J49" s="368"/>
      <c r="K49" s="368"/>
      <c r="L49" s="368"/>
      <c r="M49" s="368"/>
      <c r="N49" s="368"/>
      <c r="O49" s="368"/>
      <c r="P49" s="368"/>
      <c r="Q49" s="368"/>
      <c r="R49" s="368"/>
      <c r="S49" s="368"/>
      <c r="T49" s="368"/>
      <c r="U49" s="368"/>
      <c r="V49" s="368"/>
      <c r="W49" s="368"/>
      <c r="X49" s="368"/>
      <c r="Y49" s="368"/>
      <c r="Z49" s="368"/>
      <c r="AA49" s="368"/>
      <c r="AB49" s="368"/>
      <c r="AC49" s="368"/>
      <c r="AD49" s="368"/>
      <c r="AE49" s="368"/>
      <c r="AF49" s="368"/>
      <c r="AG49" s="368"/>
      <c r="AH49" s="368"/>
      <c r="AI49" s="368"/>
      <c r="AJ49" s="368"/>
      <c r="AK49" s="369" t="s">
        <v>425</v>
      </c>
      <c r="AL49" s="369"/>
      <c r="AM49" s="369" t="s">
        <v>425</v>
      </c>
      <c r="AN49" s="369"/>
      <c r="AO49" s="96" t="s">
        <v>425</v>
      </c>
      <c r="AP49" s="96" t="s">
        <v>425</v>
      </c>
      <c r="AQ49" s="84"/>
    </row>
    <row r="50" spans="1:43" ht="12" customHeight="1" thickBot="1" x14ac:dyDescent="0.3">
      <c r="A50" s="385" t="s">
        <v>260</v>
      </c>
      <c r="B50" s="386"/>
      <c r="C50" s="386"/>
      <c r="D50" s="386"/>
      <c r="E50" s="386"/>
      <c r="F50" s="386"/>
      <c r="G50" s="386"/>
      <c r="H50" s="386"/>
      <c r="I50" s="386"/>
      <c r="J50" s="386"/>
      <c r="K50" s="386"/>
      <c r="L50" s="386"/>
      <c r="M50" s="386"/>
      <c r="N50" s="386"/>
      <c r="O50" s="386"/>
      <c r="P50" s="386"/>
      <c r="Q50" s="386"/>
      <c r="R50" s="386"/>
      <c r="S50" s="386"/>
      <c r="T50" s="386"/>
      <c r="U50" s="386"/>
      <c r="V50" s="386"/>
      <c r="W50" s="386"/>
      <c r="X50" s="386"/>
      <c r="Y50" s="386"/>
      <c r="Z50" s="386"/>
      <c r="AA50" s="386"/>
      <c r="AB50" s="386"/>
      <c r="AC50" s="386"/>
      <c r="AD50" s="386"/>
      <c r="AE50" s="386"/>
      <c r="AF50" s="386"/>
      <c r="AG50" s="386"/>
      <c r="AH50" s="386"/>
      <c r="AI50" s="386"/>
      <c r="AJ50" s="386"/>
      <c r="AK50" s="393" t="s">
        <v>425</v>
      </c>
      <c r="AL50" s="393"/>
      <c r="AM50" s="393" t="s">
        <v>425</v>
      </c>
      <c r="AN50" s="393"/>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82" t="s">
        <v>259</v>
      </c>
      <c r="B52" s="383"/>
      <c r="C52" s="383"/>
      <c r="D52" s="383"/>
      <c r="E52" s="383"/>
      <c r="F52" s="383"/>
      <c r="G52" s="383"/>
      <c r="H52" s="383"/>
      <c r="I52" s="383"/>
      <c r="J52" s="383"/>
      <c r="K52" s="383"/>
      <c r="L52" s="383"/>
      <c r="M52" s="383"/>
      <c r="N52" s="383"/>
      <c r="O52" s="383"/>
      <c r="P52" s="383"/>
      <c r="Q52" s="383"/>
      <c r="R52" s="383"/>
      <c r="S52" s="383"/>
      <c r="T52" s="383"/>
      <c r="U52" s="383"/>
      <c r="V52" s="383"/>
      <c r="W52" s="383"/>
      <c r="X52" s="383"/>
      <c r="Y52" s="383"/>
      <c r="Z52" s="383"/>
      <c r="AA52" s="383"/>
      <c r="AB52" s="383"/>
      <c r="AC52" s="383"/>
      <c r="AD52" s="383"/>
      <c r="AE52" s="383"/>
      <c r="AF52" s="383"/>
      <c r="AG52" s="383"/>
      <c r="AH52" s="383"/>
      <c r="AI52" s="383"/>
      <c r="AJ52" s="383"/>
      <c r="AK52" s="384" t="s">
        <v>3</v>
      </c>
      <c r="AL52" s="384"/>
      <c r="AM52" s="384" t="s">
        <v>244</v>
      </c>
      <c r="AN52" s="384"/>
      <c r="AO52" s="92" t="s">
        <v>243</v>
      </c>
      <c r="AP52" s="92" t="s">
        <v>242</v>
      </c>
      <c r="AQ52" s="84"/>
    </row>
    <row r="53" spans="1:43" ht="11.25" customHeight="1" x14ac:dyDescent="0.25">
      <c r="A53" s="391" t="s">
        <v>258</v>
      </c>
      <c r="B53" s="392"/>
      <c r="C53" s="392"/>
      <c r="D53" s="392"/>
      <c r="E53" s="392"/>
      <c r="F53" s="392"/>
      <c r="G53" s="392"/>
      <c r="H53" s="392"/>
      <c r="I53" s="392"/>
      <c r="J53" s="392"/>
      <c r="K53" s="392"/>
      <c r="L53" s="392"/>
      <c r="M53" s="392"/>
      <c r="N53" s="392"/>
      <c r="O53" s="392"/>
      <c r="P53" s="392"/>
      <c r="Q53" s="392"/>
      <c r="R53" s="392"/>
      <c r="S53" s="392"/>
      <c r="T53" s="392"/>
      <c r="U53" s="392"/>
      <c r="V53" s="392"/>
      <c r="W53" s="392"/>
      <c r="X53" s="392"/>
      <c r="Y53" s="392"/>
      <c r="Z53" s="392"/>
      <c r="AA53" s="392"/>
      <c r="AB53" s="392"/>
      <c r="AC53" s="392"/>
      <c r="AD53" s="392"/>
      <c r="AE53" s="392"/>
      <c r="AF53" s="392"/>
      <c r="AG53" s="392"/>
      <c r="AH53" s="392"/>
      <c r="AI53" s="392"/>
      <c r="AJ53" s="392"/>
      <c r="AK53" s="369" t="s">
        <v>425</v>
      </c>
      <c r="AL53" s="369"/>
      <c r="AM53" s="369" t="s">
        <v>425</v>
      </c>
      <c r="AN53" s="369"/>
      <c r="AO53" s="142" t="s">
        <v>425</v>
      </c>
      <c r="AP53" s="142" t="s">
        <v>425</v>
      </c>
      <c r="AQ53" s="84"/>
    </row>
    <row r="54" spans="1:43" ht="12" customHeight="1" x14ac:dyDescent="0.25">
      <c r="A54" s="367" t="s">
        <v>257</v>
      </c>
      <c r="B54" s="368"/>
      <c r="C54" s="368"/>
      <c r="D54" s="368"/>
      <c r="E54" s="368"/>
      <c r="F54" s="368"/>
      <c r="G54" s="368"/>
      <c r="H54" s="368"/>
      <c r="I54" s="368"/>
      <c r="J54" s="368"/>
      <c r="K54" s="368"/>
      <c r="L54" s="368"/>
      <c r="M54" s="368"/>
      <c r="N54" s="368"/>
      <c r="O54" s="368"/>
      <c r="P54" s="368"/>
      <c r="Q54" s="368"/>
      <c r="R54" s="368"/>
      <c r="S54" s="368"/>
      <c r="T54" s="368"/>
      <c r="U54" s="368"/>
      <c r="V54" s="368"/>
      <c r="W54" s="368"/>
      <c r="X54" s="368"/>
      <c r="Y54" s="368"/>
      <c r="Z54" s="368"/>
      <c r="AA54" s="368"/>
      <c r="AB54" s="368"/>
      <c r="AC54" s="368"/>
      <c r="AD54" s="368"/>
      <c r="AE54" s="368"/>
      <c r="AF54" s="368"/>
      <c r="AG54" s="368"/>
      <c r="AH54" s="368"/>
      <c r="AI54" s="368"/>
      <c r="AJ54" s="368"/>
      <c r="AK54" s="369" t="s">
        <v>425</v>
      </c>
      <c r="AL54" s="369"/>
      <c r="AM54" s="369" t="s">
        <v>425</v>
      </c>
      <c r="AN54" s="369"/>
      <c r="AO54" s="142" t="s">
        <v>425</v>
      </c>
      <c r="AP54" s="142" t="s">
        <v>425</v>
      </c>
      <c r="AQ54" s="84"/>
    </row>
    <row r="55" spans="1:43" ht="12" customHeight="1" x14ac:dyDescent="0.25">
      <c r="A55" s="367" t="s">
        <v>256</v>
      </c>
      <c r="B55" s="368"/>
      <c r="C55" s="368"/>
      <c r="D55" s="368"/>
      <c r="E55" s="368"/>
      <c r="F55" s="368"/>
      <c r="G55" s="368"/>
      <c r="H55" s="368"/>
      <c r="I55" s="368"/>
      <c r="J55" s="368"/>
      <c r="K55" s="368"/>
      <c r="L55" s="368"/>
      <c r="M55" s="368"/>
      <c r="N55" s="368"/>
      <c r="O55" s="368"/>
      <c r="P55" s="368"/>
      <c r="Q55" s="368"/>
      <c r="R55" s="368"/>
      <c r="S55" s="368"/>
      <c r="T55" s="368"/>
      <c r="U55" s="368"/>
      <c r="V55" s="368"/>
      <c r="W55" s="368"/>
      <c r="X55" s="368"/>
      <c r="Y55" s="368"/>
      <c r="Z55" s="368"/>
      <c r="AA55" s="368"/>
      <c r="AB55" s="368"/>
      <c r="AC55" s="368"/>
      <c r="AD55" s="368"/>
      <c r="AE55" s="368"/>
      <c r="AF55" s="368"/>
      <c r="AG55" s="368"/>
      <c r="AH55" s="368"/>
      <c r="AI55" s="368"/>
      <c r="AJ55" s="368"/>
      <c r="AK55" s="369" t="s">
        <v>425</v>
      </c>
      <c r="AL55" s="369"/>
      <c r="AM55" s="369" t="s">
        <v>425</v>
      </c>
      <c r="AN55" s="369"/>
      <c r="AO55" s="142" t="s">
        <v>425</v>
      </c>
      <c r="AP55" s="142" t="s">
        <v>425</v>
      </c>
      <c r="AQ55" s="84"/>
    </row>
    <row r="56" spans="1:43" ht="12" customHeight="1" thickBot="1" x14ac:dyDescent="0.3">
      <c r="A56" s="385" t="s">
        <v>255</v>
      </c>
      <c r="B56" s="386"/>
      <c r="C56" s="386"/>
      <c r="D56" s="386"/>
      <c r="E56" s="386"/>
      <c r="F56" s="386"/>
      <c r="G56" s="386"/>
      <c r="H56" s="386"/>
      <c r="I56" s="386"/>
      <c r="J56" s="386"/>
      <c r="K56" s="386"/>
      <c r="L56" s="386"/>
      <c r="M56" s="386"/>
      <c r="N56" s="386"/>
      <c r="O56" s="386"/>
      <c r="P56" s="386"/>
      <c r="Q56" s="386"/>
      <c r="R56" s="386"/>
      <c r="S56" s="386"/>
      <c r="T56" s="386"/>
      <c r="U56" s="386"/>
      <c r="V56" s="386"/>
      <c r="W56" s="386"/>
      <c r="X56" s="386"/>
      <c r="Y56" s="386"/>
      <c r="Z56" s="386"/>
      <c r="AA56" s="386"/>
      <c r="AB56" s="386"/>
      <c r="AC56" s="386"/>
      <c r="AD56" s="386"/>
      <c r="AE56" s="386"/>
      <c r="AF56" s="386"/>
      <c r="AG56" s="386"/>
      <c r="AH56" s="386"/>
      <c r="AI56" s="386"/>
      <c r="AJ56" s="386"/>
      <c r="AK56" s="387" t="s">
        <v>425</v>
      </c>
      <c r="AL56" s="387"/>
      <c r="AM56" s="387" t="s">
        <v>425</v>
      </c>
      <c r="AN56" s="387"/>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82" t="s">
        <v>254</v>
      </c>
      <c r="B58" s="383"/>
      <c r="C58" s="383"/>
      <c r="D58" s="383"/>
      <c r="E58" s="383"/>
      <c r="F58" s="383"/>
      <c r="G58" s="383"/>
      <c r="H58" s="383"/>
      <c r="I58" s="383"/>
      <c r="J58" s="383"/>
      <c r="K58" s="383"/>
      <c r="L58" s="383"/>
      <c r="M58" s="383"/>
      <c r="N58" s="383"/>
      <c r="O58" s="383"/>
      <c r="P58" s="383"/>
      <c r="Q58" s="383"/>
      <c r="R58" s="383"/>
      <c r="S58" s="383"/>
      <c r="T58" s="383"/>
      <c r="U58" s="383"/>
      <c r="V58" s="383"/>
      <c r="W58" s="383"/>
      <c r="X58" s="383"/>
      <c r="Y58" s="383"/>
      <c r="Z58" s="383"/>
      <c r="AA58" s="383"/>
      <c r="AB58" s="383"/>
      <c r="AC58" s="383"/>
      <c r="AD58" s="383"/>
      <c r="AE58" s="383"/>
      <c r="AF58" s="383"/>
      <c r="AG58" s="383"/>
      <c r="AH58" s="383"/>
      <c r="AI58" s="383"/>
      <c r="AJ58" s="383"/>
      <c r="AK58" s="384" t="s">
        <v>3</v>
      </c>
      <c r="AL58" s="384"/>
      <c r="AM58" s="384" t="s">
        <v>244</v>
      </c>
      <c r="AN58" s="384"/>
      <c r="AO58" s="92" t="s">
        <v>243</v>
      </c>
      <c r="AP58" s="92" t="s">
        <v>242</v>
      </c>
      <c r="AQ58" s="84"/>
    </row>
    <row r="59" spans="1:43" ht="12.75" customHeight="1" x14ac:dyDescent="0.25">
      <c r="A59" s="388" t="s">
        <v>253</v>
      </c>
      <c r="B59" s="389"/>
      <c r="C59" s="389"/>
      <c r="D59" s="389"/>
      <c r="E59" s="389"/>
      <c r="F59" s="389"/>
      <c r="G59" s="389"/>
      <c r="H59" s="389"/>
      <c r="I59" s="389"/>
      <c r="J59" s="389"/>
      <c r="K59" s="389"/>
      <c r="L59" s="389"/>
      <c r="M59" s="389"/>
      <c r="N59" s="389"/>
      <c r="O59" s="389"/>
      <c r="P59" s="389"/>
      <c r="Q59" s="389"/>
      <c r="R59" s="389"/>
      <c r="S59" s="389"/>
      <c r="T59" s="389"/>
      <c r="U59" s="389"/>
      <c r="V59" s="389"/>
      <c r="W59" s="389"/>
      <c r="X59" s="389"/>
      <c r="Y59" s="389"/>
      <c r="Z59" s="389"/>
      <c r="AA59" s="389"/>
      <c r="AB59" s="389"/>
      <c r="AC59" s="389"/>
      <c r="AD59" s="389"/>
      <c r="AE59" s="389"/>
      <c r="AF59" s="389"/>
      <c r="AG59" s="389"/>
      <c r="AH59" s="389"/>
      <c r="AI59" s="389"/>
      <c r="AJ59" s="389"/>
      <c r="AK59" s="390" t="s">
        <v>425</v>
      </c>
      <c r="AL59" s="390"/>
      <c r="AM59" s="390" t="s">
        <v>425</v>
      </c>
      <c r="AN59" s="390"/>
      <c r="AO59" s="98" t="s">
        <v>425</v>
      </c>
      <c r="AP59" s="98" t="s">
        <v>425</v>
      </c>
      <c r="AQ59" s="90"/>
    </row>
    <row r="60" spans="1:43" ht="12" customHeight="1" x14ac:dyDescent="0.25">
      <c r="A60" s="367" t="s">
        <v>252</v>
      </c>
      <c r="B60" s="368"/>
      <c r="C60" s="368"/>
      <c r="D60" s="368"/>
      <c r="E60" s="368"/>
      <c r="F60" s="368"/>
      <c r="G60" s="368"/>
      <c r="H60" s="368"/>
      <c r="I60" s="368"/>
      <c r="J60" s="368"/>
      <c r="K60" s="368"/>
      <c r="L60" s="368"/>
      <c r="M60" s="368"/>
      <c r="N60" s="368"/>
      <c r="O60" s="368"/>
      <c r="P60" s="368"/>
      <c r="Q60" s="368"/>
      <c r="R60" s="368"/>
      <c r="S60" s="368"/>
      <c r="T60" s="368"/>
      <c r="U60" s="368"/>
      <c r="V60" s="368"/>
      <c r="W60" s="368"/>
      <c r="X60" s="368"/>
      <c r="Y60" s="368"/>
      <c r="Z60" s="368"/>
      <c r="AA60" s="368"/>
      <c r="AB60" s="368"/>
      <c r="AC60" s="368"/>
      <c r="AD60" s="368"/>
      <c r="AE60" s="368"/>
      <c r="AF60" s="368"/>
      <c r="AG60" s="368"/>
      <c r="AH60" s="368"/>
      <c r="AI60" s="368"/>
      <c r="AJ60" s="368"/>
      <c r="AK60" s="369" t="s">
        <v>425</v>
      </c>
      <c r="AL60" s="369"/>
      <c r="AM60" s="369" t="s">
        <v>425</v>
      </c>
      <c r="AN60" s="369"/>
      <c r="AO60" s="96" t="s">
        <v>425</v>
      </c>
      <c r="AP60" s="96" t="s">
        <v>425</v>
      </c>
      <c r="AQ60" s="84"/>
    </row>
    <row r="61" spans="1:43" ht="12" customHeight="1" x14ac:dyDescent="0.25">
      <c r="A61" s="367" t="s">
        <v>251</v>
      </c>
      <c r="B61" s="368"/>
      <c r="C61" s="368"/>
      <c r="D61" s="368"/>
      <c r="E61" s="368"/>
      <c r="F61" s="368"/>
      <c r="G61" s="368"/>
      <c r="H61" s="368"/>
      <c r="I61" s="368"/>
      <c r="J61" s="368"/>
      <c r="K61" s="368"/>
      <c r="L61" s="368"/>
      <c r="M61" s="368"/>
      <c r="N61" s="368"/>
      <c r="O61" s="368"/>
      <c r="P61" s="368"/>
      <c r="Q61" s="368"/>
      <c r="R61" s="368"/>
      <c r="S61" s="368"/>
      <c r="T61" s="368"/>
      <c r="U61" s="368"/>
      <c r="V61" s="368"/>
      <c r="W61" s="368"/>
      <c r="X61" s="368"/>
      <c r="Y61" s="368"/>
      <c r="Z61" s="368"/>
      <c r="AA61" s="368"/>
      <c r="AB61" s="368"/>
      <c r="AC61" s="368"/>
      <c r="AD61" s="368"/>
      <c r="AE61" s="368"/>
      <c r="AF61" s="368"/>
      <c r="AG61" s="368"/>
      <c r="AH61" s="368"/>
      <c r="AI61" s="368"/>
      <c r="AJ61" s="368"/>
      <c r="AK61" s="369" t="s">
        <v>425</v>
      </c>
      <c r="AL61" s="369"/>
      <c r="AM61" s="369" t="s">
        <v>425</v>
      </c>
      <c r="AN61" s="369"/>
      <c r="AO61" s="96" t="s">
        <v>425</v>
      </c>
      <c r="AP61" s="96" t="s">
        <v>425</v>
      </c>
      <c r="AQ61" s="84"/>
    </row>
    <row r="62" spans="1:43" ht="12" customHeight="1" x14ac:dyDescent="0.25">
      <c r="A62" s="367" t="s">
        <v>250</v>
      </c>
      <c r="B62" s="368"/>
      <c r="C62" s="368"/>
      <c r="D62" s="368"/>
      <c r="E62" s="368"/>
      <c r="F62" s="368"/>
      <c r="G62" s="368"/>
      <c r="H62" s="368"/>
      <c r="I62" s="368"/>
      <c r="J62" s="368"/>
      <c r="K62" s="368"/>
      <c r="L62" s="368"/>
      <c r="M62" s="368"/>
      <c r="N62" s="368"/>
      <c r="O62" s="368"/>
      <c r="P62" s="368"/>
      <c r="Q62" s="368"/>
      <c r="R62" s="368"/>
      <c r="S62" s="368"/>
      <c r="T62" s="368"/>
      <c r="U62" s="368"/>
      <c r="V62" s="368"/>
      <c r="W62" s="368"/>
      <c r="X62" s="368"/>
      <c r="Y62" s="368"/>
      <c r="Z62" s="368"/>
      <c r="AA62" s="368"/>
      <c r="AB62" s="368"/>
      <c r="AC62" s="368"/>
      <c r="AD62" s="368"/>
      <c r="AE62" s="368"/>
      <c r="AF62" s="368"/>
      <c r="AG62" s="368"/>
      <c r="AH62" s="368"/>
      <c r="AI62" s="368"/>
      <c r="AJ62" s="368"/>
      <c r="AK62" s="369" t="s">
        <v>425</v>
      </c>
      <c r="AL62" s="369"/>
      <c r="AM62" s="369" t="s">
        <v>425</v>
      </c>
      <c r="AN62" s="369"/>
      <c r="AO62" s="96" t="s">
        <v>425</v>
      </c>
      <c r="AP62" s="96" t="s">
        <v>425</v>
      </c>
      <c r="AQ62" s="84"/>
    </row>
    <row r="63" spans="1:43" ht="9.75" customHeight="1" x14ac:dyDescent="0.25">
      <c r="A63" s="367"/>
      <c r="B63" s="368"/>
      <c r="C63" s="368"/>
      <c r="D63" s="368"/>
      <c r="E63" s="368"/>
      <c r="F63" s="368"/>
      <c r="G63" s="368"/>
      <c r="H63" s="368"/>
      <c r="I63" s="368"/>
      <c r="J63" s="368"/>
      <c r="K63" s="368"/>
      <c r="L63" s="368"/>
      <c r="M63" s="368"/>
      <c r="N63" s="368"/>
      <c r="O63" s="368"/>
      <c r="P63" s="368"/>
      <c r="Q63" s="368"/>
      <c r="R63" s="368"/>
      <c r="S63" s="368"/>
      <c r="T63" s="368"/>
      <c r="U63" s="368"/>
      <c r="V63" s="368"/>
      <c r="W63" s="368"/>
      <c r="X63" s="368"/>
      <c r="Y63" s="368"/>
      <c r="Z63" s="368"/>
      <c r="AA63" s="368"/>
      <c r="AB63" s="368"/>
      <c r="AC63" s="368"/>
      <c r="AD63" s="368"/>
      <c r="AE63" s="368"/>
      <c r="AF63" s="368"/>
      <c r="AG63" s="368"/>
      <c r="AH63" s="368"/>
      <c r="AI63" s="368"/>
      <c r="AJ63" s="368"/>
      <c r="AK63" s="369"/>
      <c r="AL63" s="369"/>
      <c r="AM63" s="369"/>
      <c r="AN63" s="369"/>
      <c r="AO63" s="96"/>
      <c r="AP63" s="96"/>
      <c r="AQ63" s="84"/>
    </row>
    <row r="64" spans="1:43" ht="9.75" customHeight="1" x14ac:dyDescent="0.25">
      <c r="A64" s="367"/>
      <c r="B64" s="368"/>
      <c r="C64" s="368"/>
      <c r="D64" s="368"/>
      <c r="E64" s="368"/>
      <c r="F64" s="368"/>
      <c r="G64" s="368"/>
      <c r="H64" s="368"/>
      <c r="I64" s="368"/>
      <c r="J64" s="368"/>
      <c r="K64" s="368"/>
      <c r="L64" s="368"/>
      <c r="M64" s="368"/>
      <c r="N64" s="368"/>
      <c r="O64" s="368"/>
      <c r="P64" s="368"/>
      <c r="Q64" s="368"/>
      <c r="R64" s="368"/>
      <c r="S64" s="368"/>
      <c r="T64" s="368"/>
      <c r="U64" s="368"/>
      <c r="V64" s="368"/>
      <c r="W64" s="368"/>
      <c r="X64" s="368"/>
      <c r="Y64" s="368"/>
      <c r="Z64" s="368"/>
      <c r="AA64" s="368"/>
      <c r="AB64" s="368"/>
      <c r="AC64" s="368"/>
      <c r="AD64" s="368"/>
      <c r="AE64" s="368"/>
      <c r="AF64" s="368"/>
      <c r="AG64" s="368"/>
      <c r="AH64" s="368"/>
      <c r="AI64" s="368"/>
      <c r="AJ64" s="368"/>
      <c r="AK64" s="369"/>
      <c r="AL64" s="369"/>
      <c r="AM64" s="369"/>
      <c r="AN64" s="369"/>
      <c r="AO64" s="96"/>
      <c r="AP64" s="96"/>
      <c r="AQ64" s="84"/>
    </row>
    <row r="65" spans="1:43" ht="12" customHeight="1" x14ac:dyDescent="0.25">
      <c r="A65" s="367" t="s">
        <v>249</v>
      </c>
      <c r="B65" s="368"/>
      <c r="C65" s="368"/>
      <c r="D65" s="368"/>
      <c r="E65" s="368"/>
      <c r="F65" s="368"/>
      <c r="G65" s="368"/>
      <c r="H65" s="368"/>
      <c r="I65" s="368"/>
      <c r="J65" s="368"/>
      <c r="K65" s="368"/>
      <c r="L65" s="368"/>
      <c r="M65" s="368"/>
      <c r="N65" s="368"/>
      <c r="O65" s="368"/>
      <c r="P65" s="368"/>
      <c r="Q65" s="368"/>
      <c r="R65" s="368"/>
      <c r="S65" s="368"/>
      <c r="T65" s="368"/>
      <c r="U65" s="368"/>
      <c r="V65" s="368"/>
      <c r="W65" s="368"/>
      <c r="X65" s="368"/>
      <c r="Y65" s="368"/>
      <c r="Z65" s="368"/>
      <c r="AA65" s="368"/>
      <c r="AB65" s="368"/>
      <c r="AC65" s="368"/>
      <c r="AD65" s="368"/>
      <c r="AE65" s="368"/>
      <c r="AF65" s="368"/>
      <c r="AG65" s="368"/>
      <c r="AH65" s="368"/>
      <c r="AI65" s="368"/>
      <c r="AJ65" s="368"/>
      <c r="AK65" s="369" t="s">
        <v>425</v>
      </c>
      <c r="AL65" s="369"/>
      <c r="AM65" s="369" t="s">
        <v>425</v>
      </c>
      <c r="AN65" s="369"/>
      <c r="AO65" s="96" t="s">
        <v>425</v>
      </c>
      <c r="AP65" s="96" t="s">
        <v>425</v>
      </c>
      <c r="AQ65" s="84"/>
    </row>
    <row r="66" spans="1:43" ht="27.75" customHeight="1" x14ac:dyDescent="0.25">
      <c r="A66" s="371" t="s">
        <v>248</v>
      </c>
      <c r="B66" s="372"/>
      <c r="C66" s="372"/>
      <c r="D66" s="372"/>
      <c r="E66" s="372"/>
      <c r="F66" s="372"/>
      <c r="G66" s="372"/>
      <c r="H66" s="372"/>
      <c r="I66" s="372"/>
      <c r="J66" s="372"/>
      <c r="K66" s="372"/>
      <c r="L66" s="372"/>
      <c r="M66" s="372"/>
      <c r="N66" s="372"/>
      <c r="O66" s="372"/>
      <c r="P66" s="372"/>
      <c r="Q66" s="372"/>
      <c r="R66" s="372"/>
      <c r="S66" s="372"/>
      <c r="T66" s="372"/>
      <c r="U66" s="372"/>
      <c r="V66" s="372"/>
      <c r="W66" s="372"/>
      <c r="X66" s="372"/>
      <c r="Y66" s="372"/>
      <c r="Z66" s="372"/>
      <c r="AA66" s="372"/>
      <c r="AB66" s="372"/>
      <c r="AC66" s="372"/>
      <c r="AD66" s="372"/>
      <c r="AE66" s="372"/>
      <c r="AF66" s="372"/>
      <c r="AG66" s="372"/>
      <c r="AH66" s="372"/>
      <c r="AI66" s="372"/>
      <c r="AJ66" s="373"/>
      <c r="AK66" s="374" t="s">
        <v>425</v>
      </c>
      <c r="AL66" s="374"/>
      <c r="AM66" s="374" t="s">
        <v>425</v>
      </c>
      <c r="AN66" s="374"/>
      <c r="AO66" s="97" t="s">
        <v>425</v>
      </c>
      <c r="AP66" s="97" t="s">
        <v>425</v>
      </c>
      <c r="AQ66" s="90"/>
    </row>
    <row r="67" spans="1:43" ht="11.25" customHeight="1" x14ac:dyDescent="0.25">
      <c r="A67" s="367" t="s">
        <v>240</v>
      </c>
      <c r="B67" s="368"/>
      <c r="C67" s="368"/>
      <c r="D67" s="368"/>
      <c r="E67" s="368"/>
      <c r="F67" s="368"/>
      <c r="G67" s="368"/>
      <c r="H67" s="368"/>
      <c r="I67" s="368"/>
      <c r="J67" s="368"/>
      <c r="K67" s="368"/>
      <c r="L67" s="368"/>
      <c r="M67" s="368"/>
      <c r="N67" s="368"/>
      <c r="O67" s="368"/>
      <c r="P67" s="368"/>
      <c r="Q67" s="368"/>
      <c r="R67" s="368"/>
      <c r="S67" s="368"/>
      <c r="T67" s="368"/>
      <c r="U67" s="368"/>
      <c r="V67" s="368"/>
      <c r="W67" s="368"/>
      <c r="X67" s="368"/>
      <c r="Y67" s="368"/>
      <c r="Z67" s="368"/>
      <c r="AA67" s="368"/>
      <c r="AB67" s="368"/>
      <c r="AC67" s="368"/>
      <c r="AD67" s="368"/>
      <c r="AE67" s="368"/>
      <c r="AF67" s="368"/>
      <c r="AG67" s="368"/>
      <c r="AH67" s="368"/>
      <c r="AI67" s="368"/>
      <c r="AJ67" s="368"/>
      <c r="AK67" s="369" t="s">
        <v>425</v>
      </c>
      <c r="AL67" s="369"/>
      <c r="AM67" s="369" t="s">
        <v>425</v>
      </c>
      <c r="AN67" s="369"/>
      <c r="AO67" s="96" t="s">
        <v>425</v>
      </c>
      <c r="AP67" s="96" t="s">
        <v>425</v>
      </c>
      <c r="AQ67" s="84"/>
    </row>
    <row r="68" spans="1:43" ht="25.5" customHeight="1" x14ac:dyDescent="0.25">
      <c r="A68" s="371" t="s">
        <v>241</v>
      </c>
      <c r="B68" s="372"/>
      <c r="C68" s="372"/>
      <c r="D68" s="372"/>
      <c r="E68" s="372"/>
      <c r="F68" s="372"/>
      <c r="G68" s="372"/>
      <c r="H68" s="372"/>
      <c r="I68" s="372"/>
      <c r="J68" s="372"/>
      <c r="K68" s="372"/>
      <c r="L68" s="372"/>
      <c r="M68" s="372"/>
      <c r="N68" s="372"/>
      <c r="O68" s="372"/>
      <c r="P68" s="372"/>
      <c r="Q68" s="372"/>
      <c r="R68" s="372"/>
      <c r="S68" s="372"/>
      <c r="T68" s="372"/>
      <c r="U68" s="372"/>
      <c r="V68" s="372"/>
      <c r="W68" s="372"/>
      <c r="X68" s="372"/>
      <c r="Y68" s="372"/>
      <c r="Z68" s="372"/>
      <c r="AA68" s="372"/>
      <c r="AB68" s="372"/>
      <c r="AC68" s="372"/>
      <c r="AD68" s="372"/>
      <c r="AE68" s="372"/>
      <c r="AF68" s="372"/>
      <c r="AG68" s="372"/>
      <c r="AH68" s="372"/>
      <c r="AI68" s="372"/>
      <c r="AJ68" s="373"/>
      <c r="AK68" s="374" t="s">
        <v>425</v>
      </c>
      <c r="AL68" s="374"/>
      <c r="AM68" s="374" t="s">
        <v>425</v>
      </c>
      <c r="AN68" s="374"/>
      <c r="AO68" s="97" t="s">
        <v>425</v>
      </c>
      <c r="AP68" s="97" t="s">
        <v>425</v>
      </c>
      <c r="AQ68" s="90"/>
    </row>
    <row r="69" spans="1:43" ht="12" customHeight="1" x14ac:dyDescent="0.25">
      <c r="A69" s="367" t="s">
        <v>239</v>
      </c>
      <c r="B69" s="368"/>
      <c r="C69" s="368"/>
      <c r="D69" s="368"/>
      <c r="E69" s="368"/>
      <c r="F69" s="368"/>
      <c r="G69" s="368"/>
      <c r="H69" s="368"/>
      <c r="I69" s="368"/>
      <c r="J69" s="368"/>
      <c r="K69" s="368"/>
      <c r="L69" s="368"/>
      <c r="M69" s="368"/>
      <c r="N69" s="368"/>
      <c r="O69" s="368"/>
      <c r="P69" s="368"/>
      <c r="Q69" s="368"/>
      <c r="R69" s="368"/>
      <c r="S69" s="368"/>
      <c r="T69" s="368"/>
      <c r="U69" s="368"/>
      <c r="V69" s="368"/>
      <c r="W69" s="368"/>
      <c r="X69" s="368"/>
      <c r="Y69" s="368"/>
      <c r="Z69" s="368"/>
      <c r="AA69" s="368"/>
      <c r="AB69" s="368"/>
      <c r="AC69" s="368"/>
      <c r="AD69" s="368"/>
      <c r="AE69" s="368"/>
      <c r="AF69" s="368"/>
      <c r="AG69" s="368"/>
      <c r="AH69" s="368"/>
      <c r="AI69" s="368"/>
      <c r="AJ69" s="368"/>
      <c r="AK69" s="369" t="s">
        <v>425</v>
      </c>
      <c r="AL69" s="369"/>
      <c r="AM69" s="369" t="s">
        <v>425</v>
      </c>
      <c r="AN69" s="369"/>
      <c r="AO69" s="96" t="s">
        <v>425</v>
      </c>
      <c r="AP69" s="96" t="s">
        <v>425</v>
      </c>
      <c r="AQ69" s="84"/>
    </row>
    <row r="70" spans="1:43" ht="12.75" customHeight="1" x14ac:dyDescent="0.25">
      <c r="A70" s="376" t="s">
        <v>247</v>
      </c>
      <c r="B70" s="377"/>
      <c r="C70" s="377"/>
      <c r="D70" s="377"/>
      <c r="E70" s="377"/>
      <c r="F70" s="377"/>
      <c r="G70" s="377"/>
      <c r="H70" s="377"/>
      <c r="I70" s="377"/>
      <c r="J70" s="377"/>
      <c r="K70" s="377"/>
      <c r="L70" s="377"/>
      <c r="M70" s="377"/>
      <c r="N70" s="377"/>
      <c r="O70" s="377"/>
      <c r="P70" s="377"/>
      <c r="Q70" s="377"/>
      <c r="R70" s="377"/>
      <c r="S70" s="377"/>
      <c r="T70" s="377"/>
      <c r="U70" s="377"/>
      <c r="V70" s="377"/>
      <c r="W70" s="377"/>
      <c r="X70" s="377"/>
      <c r="Y70" s="377"/>
      <c r="Z70" s="377"/>
      <c r="AA70" s="377"/>
      <c r="AB70" s="377"/>
      <c r="AC70" s="377"/>
      <c r="AD70" s="377"/>
      <c r="AE70" s="377"/>
      <c r="AF70" s="377"/>
      <c r="AG70" s="377"/>
      <c r="AH70" s="377"/>
      <c r="AI70" s="377"/>
      <c r="AJ70" s="377"/>
      <c r="AK70" s="374" t="s">
        <v>425</v>
      </c>
      <c r="AL70" s="374"/>
      <c r="AM70" s="374" t="s">
        <v>425</v>
      </c>
      <c r="AN70" s="374"/>
      <c r="AO70" s="97" t="s">
        <v>425</v>
      </c>
      <c r="AP70" s="97" t="s">
        <v>425</v>
      </c>
      <c r="AQ70" s="90"/>
    </row>
    <row r="71" spans="1:43" ht="12" customHeight="1" x14ac:dyDescent="0.25">
      <c r="A71" s="367" t="s">
        <v>238</v>
      </c>
      <c r="B71" s="368"/>
      <c r="C71" s="368"/>
      <c r="D71" s="368"/>
      <c r="E71" s="368"/>
      <c r="F71" s="368"/>
      <c r="G71" s="368"/>
      <c r="H71" s="368"/>
      <c r="I71" s="368"/>
      <c r="J71" s="368"/>
      <c r="K71" s="368"/>
      <c r="L71" s="368"/>
      <c r="M71" s="368"/>
      <c r="N71" s="368"/>
      <c r="O71" s="368"/>
      <c r="P71" s="368"/>
      <c r="Q71" s="368"/>
      <c r="R71" s="368"/>
      <c r="S71" s="368"/>
      <c r="T71" s="368"/>
      <c r="U71" s="368"/>
      <c r="V71" s="368"/>
      <c r="W71" s="368"/>
      <c r="X71" s="368"/>
      <c r="Y71" s="368"/>
      <c r="Z71" s="368"/>
      <c r="AA71" s="368"/>
      <c r="AB71" s="368"/>
      <c r="AC71" s="368"/>
      <c r="AD71" s="368"/>
      <c r="AE71" s="368"/>
      <c r="AF71" s="368"/>
      <c r="AG71" s="368"/>
      <c r="AH71" s="368"/>
      <c r="AI71" s="368"/>
      <c r="AJ71" s="368"/>
      <c r="AK71" s="369" t="s">
        <v>425</v>
      </c>
      <c r="AL71" s="369"/>
      <c r="AM71" s="369" t="s">
        <v>425</v>
      </c>
      <c r="AN71" s="369"/>
      <c r="AO71" s="96" t="s">
        <v>425</v>
      </c>
      <c r="AP71" s="96" t="s">
        <v>425</v>
      </c>
      <c r="AQ71" s="84"/>
    </row>
    <row r="72" spans="1:43" ht="12.75" customHeight="1" thickBot="1" x14ac:dyDescent="0.3">
      <c r="A72" s="378" t="s">
        <v>246</v>
      </c>
      <c r="B72" s="379"/>
      <c r="C72" s="379"/>
      <c r="D72" s="379"/>
      <c r="E72" s="379"/>
      <c r="F72" s="379"/>
      <c r="G72" s="379"/>
      <c r="H72" s="379"/>
      <c r="I72" s="379"/>
      <c r="J72" s="379"/>
      <c r="K72" s="379"/>
      <c r="L72" s="379"/>
      <c r="M72" s="379"/>
      <c r="N72" s="379"/>
      <c r="O72" s="379"/>
      <c r="P72" s="379"/>
      <c r="Q72" s="379"/>
      <c r="R72" s="379"/>
      <c r="S72" s="379"/>
      <c r="T72" s="379"/>
      <c r="U72" s="379"/>
      <c r="V72" s="379"/>
      <c r="W72" s="379"/>
      <c r="X72" s="379"/>
      <c r="Y72" s="379"/>
      <c r="Z72" s="379"/>
      <c r="AA72" s="379"/>
      <c r="AB72" s="379"/>
      <c r="AC72" s="379"/>
      <c r="AD72" s="379"/>
      <c r="AE72" s="379"/>
      <c r="AF72" s="379"/>
      <c r="AG72" s="379"/>
      <c r="AH72" s="379"/>
      <c r="AI72" s="379"/>
      <c r="AJ72" s="380"/>
      <c r="AK72" s="381" t="s">
        <v>425</v>
      </c>
      <c r="AL72" s="381"/>
      <c r="AM72" s="381" t="s">
        <v>425</v>
      </c>
      <c r="AN72" s="381"/>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82" t="s">
        <v>245</v>
      </c>
      <c r="B74" s="383"/>
      <c r="C74" s="383"/>
      <c r="D74" s="383"/>
      <c r="E74" s="383"/>
      <c r="F74" s="383"/>
      <c r="G74" s="383"/>
      <c r="H74" s="383"/>
      <c r="I74" s="383"/>
      <c r="J74" s="383"/>
      <c r="K74" s="383"/>
      <c r="L74" s="383"/>
      <c r="M74" s="383"/>
      <c r="N74" s="383"/>
      <c r="O74" s="383"/>
      <c r="P74" s="383"/>
      <c r="Q74" s="383"/>
      <c r="R74" s="383"/>
      <c r="S74" s="383"/>
      <c r="T74" s="383"/>
      <c r="U74" s="383"/>
      <c r="V74" s="383"/>
      <c r="W74" s="383"/>
      <c r="X74" s="383"/>
      <c r="Y74" s="383"/>
      <c r="Z74" s="383"/>
      <c r="AA74" s="383"/>
      <c r="AB74" s="383"/>
      <c r="AC74" s="383"/>
      <c r="AD74" s="383"/>
      <c r="AE74" s="383"/>
      <c r="AF74" s="383"/>
      <c r="AG74" s="383"/>
      <c r="AH74" s="383"/>
      <c r="AI74" s="383"/>
      <c r="AJ74" s="383"/>
      <c r="AK74" s="384" t="s">
        <v>3</v>
      </c>
      <c r="AL74" s="384"/>
      <c r="AM74" s="384" t="s">
        <v>244</v>
      </c>
      <c r="AN74" s="384"/>
      <c r="AO74" s="92" t="s">
        <v>243</v>
      </c>
      <c r="AP74" s="92" t="s">
        <v>242</v>
      </c>
      <c r="AQ74" s="84"/>
    </row>
    <row r="75" spans="1:43" ht="25.5" customHeight="1" x14ac:dyDescent="0.25">
      <c r="A75" s="371" t="s">
        <v>241</v>
      </c>
      <c r="B75" s="372"/>
      <c r="C75" s="372"/>
      <c r="D75" s="372"/>
      <c r="E75" s="372"/>
      <c r="F75" s="372"/>
      <c r="G75" s="372"/>
      <c r="H75" s="372"/>
      <c r="I75" s="372"/>
      <c r="J75" s="372"/>
      <c r="K75" s="372"/>
      <c r="L75" s="372"/>
      <c r="M75" s="372"/>
      <c r="N75" s="372"/>
      <c r="O75" s="372"/>
      <c r="P75" s="372"/>
      <c r="Q75" s="372"/>
      <c r="R75" s="372"/>
      <c r="S75" s="372"/>
      <c r="T75" s="372"/>
      <c r="U75" s="372"/>
      <c r="V75" s="372"/>
      <c r="W75" s="372"/>
      <c r="X75" s="372"/>
      <c r="Y75" s="372"/>
      <c r="Z75" s="372"/>
      <c r="AA75" s="372"/>
      <c r="AB75" s="372"/>
      <c r="AC75" s="372"/>
      <c r="AD75" s="372"/>
      <c r="AE75" s="372"/>
      <c r="AF75" s="372"/>
      <c r="AG75" s="372"/>
      <c r="AH75" s="372"/>
      <c r="AI75" s="372"/>
      <c r="AJ75" s="373"/>
      <c r="AK75" s="374" t="s">
        <v>425</v>
      </c>
      <c r="AL75" s="374"/>
      <c r="AM75" s="375" t="s">
        <v>425</v>
      </c>
      <c r="AN75" s="375"/>
      <c r="AO75" s="88" t="s">
        <v>425</v>
      </c>
      <c r="AP75" s="88" t="s">
        <v>425</v>
      </c>
      <c r="AQ75" s="90"/>
    </row>
    <row r="76" spans="1:43" ht="12" customHeight="1" x14ac:dyDescent="0.25">
      <c r="A76" s="367" t="s">
        <v>240</v>
      </c>
      <c r="B76" s="368"/>
      <c r="C76" s="368"/>
      <c r="D76" s="368"/>
      <c r="E76" s="368"/>
      <c r="F76" s="368"/>
      <c r="G76" s="368"/>
      <c r="H76" s="368"/>
      <c r="I76" s="368"/>
      <c r="J76" s="368"/>
      <c r="K76" s="368"/>
      <c r="L76" s="368"/>
      <c r="M76" s="368"/>
      <c r="N76" s="368"/>
      <c r="O76" s="368"/>
      <c r="P76" s="368"/>
      <c r="Q76" s="368"/>
      <c r="R76" s="368"/>
      <c r="S76" s="368"/>
      <c r="T76" s="368"/>
      <c r="U76" s="368"/>
      <c r="V76" s="368"/>
      <c r="W76" s="368"/>
      <c r="X76" s="368"/>
      <c r="Y76" s="368"/>
      <c r="Z76" s="368"/>
      <c r="AA76" s="368"/>
      <c r="AB76" s="368"/>
      <c r="AC76" s="368"/>
      <c r="AD76" s="368"/>
      <c r="AE76" s="368"/>
      <c r="AF76" s="368"/>
      <c r="AG76" s="368"/>
      <c r="AH76" s="368"/>
      <c r="AI76" s="368"/>
      <c r="AJ76" s="368"/>
      <c r="AK76" s="369" t="s">
        <v>425</v>
      </c>
      <c r="AL76" s="369"/>
      <c r="AM76" s="370" t="s">
        <v>425</v>
      </c>
      <c r="AN76" s="370"/>
      <c r="AO76" s="91" t="s">
        <v>425</v>
      </c>
      <c r="AP76" s="91" t="s">
        <v>425</v>
      </c>
      <c r="AQ76" s="84"/>
    </row>
    <row r="77" spans="1:43" ht="12" customHeight="1" x14ac:dyDescent="0.25">
      <c r="A77" s="367" t="s">
        <v>239</v>
      </c>
      <c r="B77" s="368"/>
      <c r="C77" s="368"/>
      <c r="D77" s="368"/>
      <c r="E77" s="368"/>
      <c r="F77" s="368"/>
      <c r="G77" s="368"/>
      <c r="H77" s="368"/>
      <c r="I77" s="368"/>
      <c r="J77" s="368"/>
      <c r="K77" s="368"/>
      <c r="L77" s="368"/>
      <c r="M77" s="368"/>
      <c r="N77" s="368"/>
      <c r="O77" s="368"/>
      <c r="P77" s="368"/>
      <c r="Q77" s="368"/>
      <c r="R77" s="368"/>
      <c r="S77" s="368"/>
      <c r="T77" s="368"/>
      <c r="U77" s="368"/>
      <c r="V77" s="368"/>
      <c r="W77" s="368"/>
      <c r="X77" s="368"/>
      <c r="Y77" s="368"/>
      <c r="Z77" s="368"/>
      <c r="AA77" s="368"/>
      <c r="AB77" s="368"/>
      <c r="AC77" s="368"/>
      <c r="AD77" s="368"/>
      <c r="AE77" s="368"/>
      <c r="AF77" s="368"/>
      <c r="AG77" s="368"/>
      <c r="AH77" s="368"/>
      <c r="AI77" s="368"/>
      <c r="AJ77" s="368"/>
      <c r="AK77" s="369" t="s">
        <v>425</v>
      </c>
      <c r="AL77" s="369"/>
      <c r="AM77" s="370" t="s">
        <v>425</v>
      </c>
      <c r="AN77" s="370"/>
      <c r="AO77" s="91" t="s">
        <v>425</v>
      </c>
      <c r="AP77" s="91" t="s">
        <v>425</v>
      </c>
      <c r="AQ77" s="84"/>
    </row>
    <row r="78" spans="1:43" ht="12" customHeight="1" x14ac:dyDescent="0.25">
      <c r="A78" s="367" t="s">
        <v>238</v>
      </c>
      <c r="B78" s="368"/>
      <c r="C78" s="368"/>
      <c r="D78" s="368"/>
      <c r="E78" s="368"/>
      <c r="F78" s="368"/>
      <c r="G78" s="368"/>
      <c r="H78" s="368"/>
      <c r="I78" s="368"/>
      <c r="J78" s="368"/>
      <c r="K78" s="368"/>
      <c r="L78" s="368"/>
      <c r="M78" s="368"/>
      <c r="N78" s="368"/>
      <c r="O78" s="368"/>
      <c r="P78" s="368"/>
      <c r="Q78" s="368"/>
      <c r="R78" s="368"/>
      <c r="S78" s="368"/>
      <c r="T78" s="368"/>
      <c r="U78" s="368"/>
      <c r="V78" s="368"/>
      <c r="W78" s="368"/>
      <c r="X78" s="368"/>
      <c r="Y78" s="368"/>
      <c r="Z78" s="368"/>
      <c r="AA78" s="368"/>
      <c r="AB78" s="368"/>
      <c r="AC78" s="368"/>
      <c r="AD78" s="368"/>
      <c r="AE78" s="368"/>
      <c r="AF78" s="368"/>
      <c r="AG78" s="368"/>
      <c r="AH78" s="368"/>
      <c r="AI78" s="368"/>
      <c r="AJ78" s="368"/>
      <c r="AK78" s="369" t="s">
        <v>425</v>
      </c>
      <c r="AL78" s="369"/>
      <c r="AM78" s="370" t="s">
        <v>425</v>
      </c>
      <c r="AN78" s="370"/>
      <c r="AO78" s="91" t="s">
        <v>425</v>
      </c>
      <c r="AP78" s="91" t="s">
        <v>425</v>
      </c>
      <c r="AQ78" s="84"/>
    </row>
    <row r="79" spans="1:43" ht="12" customHeight="1" x14ac:dyDescent="0.25">
      <c r="A79" s="367" t="s">
        <v>237</v>
      </c>
      <c r="B79" s="368"/>
      <c r="C79" s="368"/>
      <c r="D79" s="368"/>
      <c r="E79" s="368"/>
      <c r="F79" s="368"/>
      <c r="G79" s="368"/>
      <c r="H79" s="368"/>
      <c r="I79" s="368"/>
      <c r="J79" s="368"/>
      <c r="K79" s="368"/>
      <c r="L79" s="368"/>
      <c r="M79" s="368"/>
      <c r="N79" s="368"/>
      <c r="O79" s="368"/>
      <c r="P79" s="368"/>
      <c r="Q79" s="368"/>
      <c r="R79" s="368"/>
      <c r="S79" s="368"/>
      <c r="T79" s="368"/>
      <c r="U79" s="368"/>
      <c r="V79" s="368"/>
      <c r="W79" s="368"/>
      <c r="X79" s="368"/>
      <c r="Y79" s="368"/>
      <c r="Z79" s="368"/>
      <c r="AA79" s="368"/>
      <c r="AB79" s="368"/>
      <c r="AC79" s="368"/>
      <c r="AD79" s="368"/>
      <c r="AE79" s="368"/>
      <c r="AF79" s="368"/>
      <c r="AG79" s="368"/>
      <c r="AH79" s="368"/>
      <c r="AI79" s="368"/>
      <c r="AJ79" s="368"/>
      <c r="AK79" s="369" t="s">
        <v>425</v>
      </c>
      <c r="AL79" s="369"/>
      <c r="AM79" s="370" t="s">
        <v>425</v>
      </c>
      <c r="AN79" s="370"/>
      <c r="AO79" s="91" t="s">
        <v>425</v>
      </c>
      <c r="AP79" s="91" t="s">
        <v>425</v>
      </c>
      <c r="AQ79" s="84"/>
    </row>
    <row r="80" spans="1:43" ht="12" customHeight="1" x14ac:dyDescent="0.25">
      <c r="A80" s="367" t="s">
        <v>236</v>
      </c>
      <c r="B80" s="368"/>
      <c r="C80" s="368"/>
      <c r="D80" s="368"/>
      <c r="E80" s="368"/>
      <c r="F80" s="368"/>
      <c r="G80" s="368"/>
      <c r="H80" s="368"/>
      <c r="I80" s="368"/>
      <c r="J80" s="368"/>
      <c r="K80" s="368"/>
      <c r="L80" s="368"/>
      <c r="M80" s="368"/>
      <c r="N80" s="368"/>
      <c r="O80" s="368"/>
      <c r="P80" s="368"/>
      <c r="Q80" s="368"/>
      <c r="R80" s="368"/>
      <c r="S80" s="368"/>
      <c r="T80" s="368"/>
      <c r="U80" s="368"/>
      <c r="V80" s="368"/>
      <c r="W80" s="368"/>
      <c r="X80" s="368"/>
      <c r="Y80" s="368"/>
      <c r="Z80" s="368"/>
      <c r="AA80" s="368"/>
      <c r="AB80" s="368"/>
      <c r="AC80" s="368"/>
      <c r="AD80" s="368"/>
      <c r="AE80" s="368"/>
      <c r="AF80" s="368"/>
      <c r="AG80" s="368"/>
      <c r="AH80" s="368"/>
      <c r="AI80" s="368"/>
      <c r="AJ80" s="368"/>
      <c r="AK80" s="369" t="s">
        <v>425</v>
      </c>
      <c r="AL80" s="369"/>
      <c r="AM80" s="370" t="s">
        <v>425</v>
      </c>
      <c r="AN80" s="370"/>
      <c r="AO80" s="91" t="s">
        <v>425</v>
      </c>
      <c r="AP80" s="91" t="s">
        <v>425</v>
      </c>
      <c r="AQ80" s="84"/>
    </row>
    <row r="81" spans="1:45" ht="12.75" customHeight="1" x14ac:dyDescent="0.25">
      <c r="A81" s="367" t="s">
        <v>235</v>
      </c>
      <c r="B81" s="368"/>
      <c r="C81" s="368"/>
      <c r="D81" s="368"/>
      <c r="E81" s="368"/>
      <c r="F81" s="368"/>
      <c r="G81" s="368"/>
      <c r="H81" s="368"/>
      <c r="I81" s="368"/>
      <c r="J81" s="368"/>
      <c r="K81" s="368"/>
      <c r="L81" s="368"/>
      <c r="M81" s="368"/>
      <c r="N81" s="368"/>
      <c r="O81" s="368"/>
      <c r="P81" s="368"/>
      <c r="Q81" s="368"/>
      <c r="R81" s="368"/>
      <c r="S81" s="368"/>
      <c r="T81" s="368"/>
      <c r="U81" s="368"/>
      <c r="V81" s="368"/>
      <c r="W81" s="368"/>
      <c r="X81" s="368"/>
      <c r="Y81" s="368"/>
      <c r="Z81" s="368"/>
      <c r="AA81" s="368"/>
      <c r="AB81" s="368"/>
      <c r="AC81" s="368"/>
      <c r="AD81" s="368"/>
      <c r="AE81" s="368"/>
      <c r="AF81" s="368"/>
      <c r="AG81" s="368"/>
      <c r="AH81" s="368"/>
      <c r="AI81" s="368"/>
      <c r="AJ81" s="368"/>
      <c r="AK81" s="369" t="s">
        <v>425</v>
      </c>
      <c r="AL81" s="369"/>
      <c r="AM81" s="370" t="s">
        <v>425</v>
      </c>
      <c r="AN81" s="370"/>
      <c r="AO81" s="91" t="s">
        <v>425</v>
      </c>
      <c r="AP81" s="91" t="s">
        <v>425</v>
      </c>
      <c r="AQ81" s="84"/>
    </row>
    <row r="82" spans="1:45" ht="12.75" customHeight="1" x14ac:dyDescent="0.25">
      <c r="A82" s="367" t="s">
        <v>234</v>
      </c>
      <c r="B82" s="368"/>
      <c r="C82" s="368"/>
      <c r="D82" s="368"/>
      <c r="E82" s="368"/>
      <c r="F82" s="368"/>
      <c r="G82" s="368"/>
      <c r="H82" s="368"/>
      <c r="I82" s="368"/>
      <c r="J82" s="368"/>
      <c r="K82" s="368"/>
      <c r="L82" s="368"/>
      <c r="M82" s="368"/>
      <c r="N82" s="368"/>
      <c r="O82" s="368"/>
      <c r="P82" s="368"/>
      <c r="Q82" s="368"/>
      <c r="R82" s="368"/>
      <c r="S82" s="368"/>
      <c r="T82" s="368"/>
      <c r="U82" s="368"/>
      <c r="V82" s="368"/>
      <c r="W82" s="368"/>
      <c r="X82" s="368"/>
      <c r="Y82" s="368"/>
      <c r="Z82" s="368"/>
      <c r="AA82" s="368"/>
      <c r="AB82" s="368"/>
      <c r="AC82" s="368"/>
      <c r="AD82" s="368"/>
      <c r="AE82" s="368"/>
      <c r="AF82" s="368"/>
      <c r="AG82" s="368"/>
      <c r="AH82" s="368"/>
      <c r="AI82" s="368"/>
      <c r="AJ82" s="368"/>
      <c r="AK82" s="369" t="s">
        <v>425</v>
      </c>
      <c r="AL82" s="369"/>
      <c r="AM82" s="370" t="s">
        <v>425</v>
      </c>
      <c r="AN82" s="370"/>
      <c r="AO82" s="91" t="s">
        <v>425</v>
      </c>
      <c r="AP82" s="91" t="s">
        <v>425</v>
      </c>
      <c r="AQ82" s="84"/>
    </row>
    <row r="83" spans="1:45" ht="12" customHeight="1" x14ac:dyDescent="0.25">
      <c r="A83" s="376" t="s">
        <v>233</v>
      </c>
      <c r="B83" s="377"/>
      <c r="C83" s="377"/>
      <c r="D83" s="377"/>
      <c r="E83" s="377"/>
      <c r="F83" s="377"/>
      <c r="G83" s="377"/>
      <c r="H83" s="377"/>
      <c r="I83" s="377"/>
      <c r="J83" s="377"/>
      <c r="K83" s="377"/>
      <c r="L83" s="377"/>
      <c r="M83" s="377"/>
      <c r="N83" s="377"/>
      <c r="O83" s="377"/>
      <c r="P83" s="377"/>
      <c r="Q83" s="377"/>
      <c r="R83" s="377"/>
      <c r="S83" s="377"/>
      <c r="T83" s="377"/>
      <c r="U83" s="377"/>
      <c r="V83" s="377"/>
      <c r="W83" s="377"/>
      <c r="X83" s="377"/>
      <c r="Y83" s="377"/>
      <c r="Z83" s="377"/>
      <c r="AA83" s="377"/>
      <c r="AB83" s="377"/>
      <c r="AC83" s="377"/>
      <c r="AD83" s="377"/>
      <c r="AE83" s="377"/>
      <c r="AF83" s="377"/>
      <c r="AG83" s="377"/>
      <c r="AH83" s="377"/>
      <c r="AI83" s="377"/>
      <c r="AJ83" s="377"/>
      <c r="AK83" s="374" t="s">
        <v>425</v>
      </c>
      <c r="AL83" s="374"/>
      <c r="AM83" s="375" t="s">
        <v>425</v>
      </c>
      <c r="AN83" s="375"/>
      <c r="AO83" s="88" t="s">
        <v>425</v>
      </c>
      <c r="AP83" s="88" t="s">
        <v>425</v>
      </c>
      <c r="AQ83" s="90"/>
    </row>
    <row r="84" spans="1:45" ht="12" customHeight="1" x14ac:dyDescent="0.25">
      <c r="A84" s="376" t="s">
        <v>232</v>
      </c>
      <c r="B84" s="377"/>
      <c r="C84" s="377"/>
      <c r="D84" s="377"/>
      <c r="E84" s="377"/>
      <c r="F84" s="377"/>
      <c r="G84" s="377"/>
      <c r="H84" s="377"/>
      <c r="I84" s="377"/>
      <c r="J84" s="377"/>
      <c r="K84" s="377"/>
      <c r="L84" s="377"/>
      <c r="M84" s="377"/>
      <c r="N84" s="377"/>
      <c r="O84" s="377"/>
      <c r="P84" s="377"/>
      <c r="Q84" s="377"/>
      <c r="R84" s="377"/>
      <c r="S84" s="377"/>
      <c r="T84" s="377"/>
      <c r="U84" s="377"/>
      <c r="V84" s="377"/>
      <c r="W84" s="377"/>
      <c r="X84" s="377"/>
      <c r="Y84" s="377"/>
      <c r="Z84" s="377"/>
      <c r="AA84" s="377"/>
      <c r="AB84" s="377"/>
      <c r="AC84" s="377"/>
      <c r="AD84" s="377"/>
      <c r="AE84" s="377"/>
      <c r="AF84" s="377"/>
      <c r="AG84" s="377"/>
      <c r="AH84" s="377"/>
      <c r="AI84" s="377"/>
      <c r="AJ84" s="377"/>
      <c r="AK84" s="374" t="s">
        <v>425</v>
      </c>
      <c r="AL84" s="374"/>
      <c r="AM84" s="375" t="s">
        <v>425</v>
      </c>
      <c r="AN84" s="375"/>
      <c r="AO84" s="88" t="s">
        <v>425</v>
      </c>
      <c r="AP84" s="88" t="s">
        <v>425</v>
      </c>
      <c r="AQ84" s="90"/>
    </row>
    <row r="85" spans="1:45" ht="12" customHeight="1" x14ac:dyDescent="0.25">
      <c r="A85" s="367" t="s">
        <v>231</v>
      </c>
      <c r="B85" s="368"/>
      <c r="C85" s="368"/>
      <c r="D85" s="368"/>
      <c r="E85" s="368"/>
      <c r="F85" s="368"/>
      <c r="G85" s="368"/>
      <c r="H85" s="368"/>
      <c r="I85" s="368"/>
      <c r="J85" s="368"/>
      <c r="K85" s="368"/>
      <c r="L85" s="368"/>
      <c r="M85" s="368"/>
      <c r="N85" s="368"/>
      <c r="O85" s="368"/>
      <c r="P85" s="368"/>
      <c r="Q85" s="368"/>
      <c r="R85" s="368"/>
      <c r="S85" s="368"/>
      <c r="T85" s="368"/>
      <c r="U85" s="368"/>
      <c r="V85" s="368"/>
      <c r="W85" s="368"/>
      <c r="X85" s="368"/>
      <c r="Y85" s="368"/>
      <c r="Z85" s="368"/>
      <c r="AA85" s="368"/>
      <c r="AB85" s="368"/>
      <c r="AC85" s="368"/>
      <c r="AD85" s="368"/>
      <c r="AE85" s="368"/>
      <c r="AF85" s="368"/>
      <c r="AG85" s="368"/>
      <c r="AH85" s="368"/>
      <c r="AI85" s="368"/>
      <c r="AJ85" s="368"/>
      <c r="AK85" s="369" t="s">
        <v>425</v>
      </c>
      <c r="AL85" s="369"/>
      <c r="AM85" s="370" t="s">
        <v>425</v>
      </c>
      <c r="AN85" s="370"/>
      <c r="AO85" s="91" t="s">
        <v>425</v>
      </c>
      <c r="AP85" s="91" t="s">
        <v>425</v>
      </c>
      <c r="AQ85" s="78"/>
    </row>
    <row r="86" spans="1:45" ht="27.75" customHeight="1" x14ac:dyDescent="0.25">
      <c r="A86" s="371" t="s">
        <v>230</v>
      </c>
      <c r="B86" s="372"/>
      <c r="C86" s="372"/>
      <c r="D86" s="372"/>
      <c r="E86" s="372"/>
      <c r="F86" s="372"/>
      <c r="G86" s="372"/>
      <c r="H86" s="372"/>
      <c r="I86" s="372"/>
      <c r="J86" s="372"/>
      <c r="K86" s="372"/>
      <c r="L86" s="372"/>
      <c r="M86" s="372"/>
      <c r="N86" s="372"/>
      <c r="O86" s="372"/>
      <c r="P86" s="372"/>
      <c r="Q86" s="372"/>
      <c r="R86" s="372"/>
      <c r="S86" s="372"/>
      <c r="T86" s="372"/>
      <c r="U86" s="372"/>
      <c r="V86" s="372"/>
      <c r="W86" s="372"/>
      <c r="X86" s="372"/>
      <c r="Y86" s="372"/>
      <c r="Z86" s="372"/>
      <c r="AA86" s="372"/>
      <c r="AB86" s="372"/>
      <c r="AC86" s="372"/>
      <c r="AD86" s="372"/>
      <c r="AE86" s="372"/>
      <c r="AF86" s="372"/>
      <c r="AG86" s="372"/>
      <c r="AH86" s="372"/>
      <c r="AI86" s="372"/>
      <c r="AJ86" s="373"/>
      <c r="AK86" s="374" t="s">
        <v>425</v>
      </c>
      <c r="AL86" s="374"/>
      <c r="AM86" s="375" t="s">
        <v>425</v>
      </c>
      <c r="AN86" s="375"/>
      <c r="AO86" s="88" t="s">
        <v>425</v>
      </c>
      <c r="AP86" s="88" t="s">
        <v>425</v>
      </c>
      <c r="AQ86" s="90"/>
    </row>
    <row r="87" spans="1:45" x14ac:dyDescent="0.25">
      <c r="A87" s="371" t="s">
        <v>229</v>
      </c>
      <c r="B87" s="372"/>
      <c r="C87" s="372"/>
      <c r="D87" s="372"/>
      <c r="E87" s="372"/>
      <c r="F87" s="372"/>
      <c r="G87" s="372"/>
      <c r="H87" s="372"/>
      <c r="I87" s="372"/>
      <c r="J87" s="372"/>
      <c r="K87" s="372"/>
      <c r="L87" s="372"/>
      <c r="M87" s="372"/>
      <c r="N87" s="372"/>
      <c r="O87" s="372"/>
      <c r="P87" s="372"/>
      <c r="Q87" s="372"/>
      <c r="R87" s="372"/>
      <c r="S87" s="372"/>
      <c r="T87" s="372"/>
      <c r="U87" s="372"/>
      <c r="V87" s="372"/>
      <c r="W87" s="372"/>
      <c r="X87" s="372"/>
      <c r="Y87" s="372"/>
      <c r="Z87" s="372"/>
      <c r="AA87" s="372"/>
      <c r="AB87" s="372"/>
      <c r="AC87" s="372"/>
      <c r="AD87" s="372"/>
      <c r="AE87" s="372"/>
      <c r="AF87" s="372"/>
      <c r="AG87" s="372"/>
      <c r="AH87" s="372"/>
      <c r="AI87" s="372"/>
      <c r="AJ87" s="373"/>
      <c r="AK87" s="374" t="s">
        <v>425</v>
      </c>
      <c r="AL87" s="374"/>
      <c r="AM87" s="375" t="s">
        <v>425</v>
      </c>
      <c r="AN87" s="375"/>
      <c r="AO87" s="88" t="s">
        <v>425</v>
      </c>
      <c r="AP87" s="88" t="s">
        <v>425</v>
      </c>
      <c r="AQ87" s="90"/>
    </row>
    <row r="88" spans="1:45" ht="14.25" customHeight="1" x14ac:dyDescent="0.25">
      <c r="A88" s="360" t="s">
        <v>228</v>
      </c>
      <c r="B88" s="361"/>
      <c r="C88" s="361"/>
      <c r="D88" s="362"/>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363" t="s">
        <v>425</v>
      </c>
      <c r="AL88" s="364"/>
      <c r="AM88" s="365" t="s">
        <v>425</v>
      </c>
      <c r="AN88" s="366"/>
      <c r="AO88" s="88" t="s">
        <v>425</v>
      </c>
      <c r="AP88" s="88" t="s">
        <v>425</v>
      </c>
      <c r="AQ88" s="90"/>
    </row>
    <row r="89" spans="1:45" x14ac:dyDescent="0.25">
      <c r="A89" s="360" t="s">
        <v>227</v>
      </c>
      <c r="B89" s="361"/>
      <c r="C89" s="361"/>
      <c r="D89" s="362"/>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363" t="s">
        <v>425</v>
      </c>
      <c r="AL89" s="364"/>
      <c r="AM89" s="365" t="s">
        <v>425</v>
      </c>
      <c r="AN89" s="366"/>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356" t="s">
        <v>425</v>
      </c>
      <c r="AL90" s="357"/>
      <c r="AM90" s="358" t="s">
        <v>425</v>
      </c>
      <c r="AN90" s="359"/>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N22" sqref="N22"/>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28.140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28" t="s">
        <v>448</v>
      </c>
      <c r="B5" s="428"/>
      <c r="C5" s="428"/>
      <c r="D5" s="428"/>
      <c r="E5" s="428"/>
      <c r="F5" s="428"/>
      <c r="G5" s="428"/>
      <c r="H5" s="428"/>
      <c r="I5" s="428"/>
      <c r="J5" s="428"/>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10" t="s">
        <v>9</v>
      </c>
      <c r="B7" s="310"/>
      <c r="C7" s="310"/>
      <c r="D7" s="310"/>
      <c r="E7" s="310"/>
      <c r="F7" s="310"/>
      <c r="G7" s="310"/>
      <c r="H7" s="310"/>
      <c r="I7" s="310"/>
      <c r="J7" s="310"/>
    </row>
    <row r="8" spans="1:42" ht="18.75" x14ac:dyDescent="0.25">
      <c r="A8" s="310"/>
      <c r="B8" s="310"/>
      <c r="C8" s="310"/>
      <c r="D8" s="310"/>
      <c r="E8" s="310"/>
      <c r="F8" s="310"/>
      <c r="G8" s="310"/>
      <c r="H8" s="310"/>
      <c r="I8" s="310"/>
      <c r="J8" s="310"/>
    </row>
    <row r="9" spans="1:42" ht="18.75" x14ac:dyDescent="0.25">
      <c r="A9" s="334" t="s">
        <v>422</v>
      </c>
      <c r="B9" s="334"/>
      <c r="C9" s="334"/>
      <c r="D9" s="334"/>
      <c r="E9" s="334"/>
      <c r="F9" s="334"/>
      <c r="G9" s="334"/>
      <c r="H9" s="334"/>
      <c r="I9" s="334"/>
      <c r="J9" s="334"/>
    </row>
    <row r="10" spans="1:42" x14ac:dyDescent="0.25">
      <c r="A10" s="315" t="s">
        <v>8</v>
      </c>
      <c r="B10" s="315"/>
      <c r="C10" s="315"/>
      <c r="D10" s="315"/>
      <c r="E10" s="315"/>
      <c r="F10" s="315"/>
      <c r="G10" s="315"/>
      <c r="H10" s="315"/>
      <c r="I10" s="315"/>
      <c r="J10" s="315"/>
    </row>
    <row r="11" spans="1:42" ht="18.75" x14ac:dyDescent="0.25">
      <c r="A11" s="310"/>
      <c r="B11" s="310"/>
      <c r="C11" s="310"/>
      <c r="D11" s="310"/>
      <c r="E11" s="310"/>
      <c r="F11" s="310"/>
      <c r="G11" s="310"/>
      <c r="H11" s="310"/>
      <c r="I11" s="310"/>
      <c r="J11" s="310"/>
    </row>
    <row r="12" spans="1:42" ht="18.75" customHeight="1" x14ac:dyDescent="0.25">
      <c r="A12" s="432" t="str">
        <f>'1. паспорт местоположение'!$A$12</f>
        <v>N_00.0089.000089</v>
      </c>
      <c r="B12" s="432"/>
      <c r="C12" s="432"/>
      <c r="D12" s="432"/>
      <c r="E12" s="432"/>
      <c r="F12" s="432"/>
      <c r="G12" s="432"/>
      <c r="H12" s="432"/>
      <c r="I12" s="432"/>
      <c r="J12" s="432"/>
    </row>
    <row r="13" spans="1:42" x14ac:dyDescent="0.25">
      <c r="A13" s="315" t="s">
        <v>7</v>
      </c>
      <c r="B13" s="315"/>
      <c r="C13" s="315"/>
      <c r="D13" s="315"/>
      <c r="E13" s="315"/>
      <c r="F13" s="315"/>
      <c r="G13" s="315"/>
      <c r="H13" s="315"/>
      <c r="I13" s="315"/>
      <c r="J13" s="315"/>
    </row>
    <row r="14" spans="1:42" ht="18.75" x14ac:dyDescent="0.25">
      <c r="A14" s="317"/>
      <c r="B14" s="317"/>
      <c r="C14" s="317"/>
      <c r="D14" s="317"/>
      <c r="E14" s="317"/>
      <c r="F14" s="317"/>
      <c r="G14" s="317"/>
      <c r="H14" s="317"/>
      <c r="I14" s="317"/>
      <c r="J14" s="317"/>
    </row>
    <row r="15" spans="1:42" ht="18.75" customHeight="1" x14ac:dyDescent="0.25">
      <c r="A15" s="334" t="str">
        <f>'1. паспорт местоположение'!$A$15</f>
        <v>Реконструкция ПС 220 кВ Чулымская в части замены трансформаторов тока в ячейках №18 и №21 КРУН-6 кВ для технологического присоединения энергопринимающих устройств заявителя АО «Транснефть - Западная Сибирь»</v>
      </c>
      <c r="B15" s="334"/>
      <c r="C15" s="334"/>
      <c r="D15" s="334"/>
      <c r="E15" s="334"/>
      <c r="F15" s="334"/>
      <c r="G15" s="334"/>
      <c r="H15" s="334"/>
      <c r="I15" s="334"/>
      <c r="J15" s="334"/>
    </row>
    <row r="16" spans="1:42" x14ac:dyDescent="0.25">
      <c r="A16" s="315" t="s">
        <v>5</v>
      </c>
      <c r="B16" s="315"/>
      <c r="C16" s="315"/>
      <c r="D16" s="315"/>
      <c r="E16" s="315"/>
      <c r="F16" s="315"/>
      <c r="G16" s="315"/>
      <c r="H16" s="315"/>
      <c r="I16" s="315"/>
      <c r="J16" s="315"/>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33" t="s">
        <v>389</v>
      </c>
      <c r="B19" s="433"/>
      <c r="C19" s="433"/>
      <c r="D19" s="433"/>
      <c r="E19" s="433"/>
      <c r="F19" s="433"/>
      <c r="G19" s="433"/>
      <c r="H19" s="433"/>
      <c r="I19" s="433"/>
      <c r="J19" s="433"/>
    </row>
    <row r="20" spans="1:12" x14ac:dyDescent="0.25">
      <c r="A20" s="251"/>
      <c r="B20" s="251"/>
    </row>
    <row r="21" spans="1:12" ht="28.5" customHeight="1" x14ac:dyDescent="0.25">
      <c r="A21" s="429" t="s">
        <v>190</v>
      </c>
      <c r="B21" s="429" t="s">
        <v>189</v>
      </c>
      <c r="C21" s="434" t="s">
        <v>346</v>
      </c>
      <c r="D21" s="434"/>
      <c r="E21" s="434"/>
      <c r="F21" s="434"/>
      <c r="G21" s="429" t="s">
        <v>188</v>
      </c>
      <c r="H21" s="435" t="s">
        <v>348</v>
      </c>
      <c r="I21" s="429" t="s">
        <v>187</v>
      </c>
      <c r="J21" s="430" t="s">
        <v>347</v>
      </c>
    </row>
    <row r="22" spans="1:12" ht="58.5" customHeight="1" x14ac:dyDescent="0.25">
      <c r="A22" s="429"/>
      <c r="B22" s="429"/>
      <c r="C22" s="431" t="s">
        <v>443</v>
      </c>
      <c r="D22" s="431"/>
      <c r="E22" s="437" t="s">
        <v>452</v>
      </c>
      <c r="F22" s="438"/>
      <c r="G22" s="429"/>
      <c r="H22" s="436"/>
      <c r="I22" s="429"/>
      <c r="J22" s="430"/>
    </row>
    <row r="23" spans="1:12" ht="31.5" x14ac:dyDescent="0.25">
      <c r="A23" s="429"/>
      <c r="B23" s="429"/>
      <c r="C23" s="252" t="s">
        <v>186</v>
      </c>
      <c r="D23" s="252" t="s">
        <v>185</v>
      </c>
      <c r="E23" s="252" t="s">
        <v>186</v>
      </c>
      <c r="F23" s="252" t="s">
        <v>185</v>
      </c>
      <c r="G23" s="429"/>
      <c r="H23" s="431"/>
      <c r="I23" s="429"/>
      <c r="J23" s="430"/>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453</v>
      </c>
      <c r="C25" s="255">
        <v>45292</v>
      </c>
      <c r="D25" s="255">
        <v>45442</v>
      </c>
      <c r="E25" s="255">
        <v>45473</v>
      </c>
      <c r="F25" s="255">
        <v>45503</v>
      </c>
      <c r="G25" s="256">
        <v>1</v>
      </c>
      <c r="H25" s="256">
        <v>1</v>
      </c>
      <c r="I25" s="252" t="s">
        <v>425</v>
      </c>
      <c r="J25" s="252" t="s">
        <v>425</v>
      </c>
      <c r="L25" s="290"/>
    </row>
    <row r="26" spans="1:12" x14ac:dyDescent="0.25">
      <c r="A26" s="257" t="s">
        <v>454</v>
      </c>
      <c r="B26" s="258" t="s">
        <v>455</v>
      </c>
      <c r="C26" s="255" t="s">
        <v>425</v>
      </c>
      <c r="D26" s="255" t="s">
        <v>425</v>
      </c>
      <c r="E26" s="255" t="s">
        <v>425</v>
      </c>
      <c r="F26" s="255" t="s">
        <v>425</v>
      </c>
      <c r="G26" s="260" t="s">
        <v>425</v>
      </c>
      <c r="H26" s="260" t="s">
        <v>425</v>
      </c>
      <c r="I26" s="257" t="s">
        <v>425</v>
      </c>
      <c r="J26" s="257" t="s">
        <v>425</v>
      </c>
    </row>
    <row r="27" spans="1:12" x14ac:dyDescent="0.25">
      <c r="A27" s="257" t="s">
        <v>456</v>
      </c>
      <c r="B27" s="258" t="s">
        <v>457</v>
      </c>
      <c r="C27" s="255" t="s">
        <v>425</v>
      </c>
      <c r="D27" s="255" t="s">
        <v>425</v>
      </c>
      <c r="E27" s="255" t="s">
        <v>425</v>
      </c>
      <c r="F27" s="255" t="s">
        <v>425</v>
      </c>
      <c r="G27" s="260" t="s">
        <v>425</v>
      </c>
      <c r="H27" s="260" t="s">
        <v>425</v>
      </c>
      <c r="I27" s="257" t="s">
        <v>425</v>
      </c>
      <c r="J27" s="257" t="s">
        <v>425</v>
      </c>
    </row>
    <row r="28" spans="1:12" ht="31.5" x14ac:dyDescent="0.25">
      <c r="A28" s="257" t="s">
        <v>458</v>
      </c>
      <c r="B28" s="258" t="s">
        <v>459</v>
      </c>
      <c r="C28" s="255" t="s">
        <v>425</v>
      </c>
      <c r="D28" s="255" t="s">
        <v>425</v>
      </c>
      <c r="E28" s="255" t="s">
        <v>425</v>
      </c>
      <c r="F28" s="255" t="s">
        <v>425</v>
      </c>
      <c r="G28" s="260" t="s">
        <v>425</v>
      </c>
      <c r="H28" s="260" t="s">
        <v>425</v>
      </c>
      <c r="I28" s="257" t="s">
        <v>425</v>
      </c>
      <c r="J28" s="257" t="s">
        <v>425</v>
      </c>
    </row>
    <row r="29" spans="1:12" x14ac:dyDescent="0.25">
      <c r="A29" s="257" t="s">
        <v>460</v>
      </c>
      <c r="B29" s="258" t="s">
        <v>461</v>
      </c>
      <c r="C29" s="255" t="s">
        <v>425</v>
      </c>
      <c r="D29" s="255" t="s">
        <v>425</v>
      </c>
      <c r="E29" s="255" t="s">
        <v>425</v>
      </c>
      <c r="F29" s="255" t="s">
        <v>425</v>
      </c>
      <c r="G29" s="260" t="s">
        <v>425</v>
      </c>
      <c r="H29" s="260" t="s">
        <v>425</v>
      </c>
      <c r="I29" s="257" t="s">
        <v>425</v>
      </c>
      <c r="J29" s="257" t="s">
        <v>425</v>
      </c>
    </row>
    <row r="30" spans="1:12" x14ac:dyDescent="0.25">
      <c r="A30" s="257" t="s">
        <v>462</v>
      </c>
      <c r="B30" s="258" t="s">
        <v>463</v>
      </c>
      <c r="C30" s="255" t="s">
        <v>425</v>
      </c>
      <c r="D30" s="255" t="s">
        <v>425</v>
      </c>
      <c r="E30" s="255" t="s">
        <v>425</v>
      </c>
      <c r="F30" s="255" t="s">
        <v>425</v>
      </c>
      <c r="G30" s="260" t="s">
        <v>425</v>
      </c>
      <c r="H30" s="260" t="s">
        <v>425</v>
      </c>
      <c r="I30" s="257" t="s">
        <v>425</v>
      </c>
      <c r="J30" s="257" t="s">
        <v>425</v>
      </c>
    </row>
    <row r="31" spans="1:12" x14ac:dyDescent="0.25">
      <c r="A31" s="257" t="s">
        <v>464</v>
      </c>
      <c r="B31" s="258" t="s">
        <v>465</v>
      </c>
      <c r="C31" s="255">
        <v>45292</v>
      </c>
      <c r="D31" s="255">
        <v>45350</v>
      </c>
      <c r="E31" s="255" t="s">
        <v>425</v>
      </c>
      <c r="F31" s="255" t="s">
        <v>425</v>
      </c>
      <c r="G31" s="260" t="s">
        <v>425</v>
      </c>
      <c r="H31" s="260" t="s">
        <v>425</v>
      </c>
      <c r="I31" s="257" t="s">
        <v>425</v>
      </c>
      <c r="J31" s="257" t="s">
        <v>425</v>
      </c>
    </row>
    <row r="32" spans="1:12" x14ac:dyDescent="0.25">
      <c r="A32" s="257" t="s">
        <v>466</v>
      </c>
      <c r="B32" s="258" t="s">
        <v>467</v>
      </c>
      <c r="C32" s="255">
        <v>45383</v>
      </c>
      <c r="D32" s="255">
        <v>45412</v>
      </c>
      <c r="E32" s="255" t="s">
        <v>425</v>
      </c>
      <c r="F32" s="255" t="s">
        <v>425</v>
      </c>
      <c r="G32" s="260" t="s">
        <v>425</v>
      </c>
      <c r="H32" s="260" t="s">
        <v>425</v>
      </c>
      <c r="I32" s="257" t="s">
        <v>425</v>
      </c>
      <c r="J32" s="257" t="s">
        <v>425</v>
      </c>
    </row>
    <row r="33" spans="1:10" ht="31.5" x14ac:dyDescent="0.25">
      <c r="A33" s="257" t="s">
        <v>468</v>
      </c>
      <c r="B33" s="258" t="s">
        <v>469</v>
      </c>
      <c r="C33" s="255" t="s">
        <v>425</v>
      </c>
      <c r="D33" s="255" t="s">
        <v>425</v>
      </c>
      <c r="E33" s="255" t="s">
        <v>425</v>
      </c>
      <c r="F33" s="255" t="s">
        <v>425</v>
      </c>
      <c r="G33" s="260" t="s">
        <v>425</v>
      </c>
      <c r="H33" s="260" t="s">
        <v>425</v>
      </c>
      <c r="I33" s="257" t="s">
        <v>425</v>
      </c>
      <c r="J33" s="257" t="s">
        <v>425</v>
      </c>
    </row>
    <row r="34" spans="1:10" ht="31.5" x14ac:dyDescent="0.25">
      <c r="A34" s="257" t="s">
        <v>470</v>
      </c>
      <c r="B34" s="258" t="s">
        <v>471</v>
      </c>
      <c r="C34" s="255" t="s">
        <v>425</v>
      </c>
      <c r="D34" s="255" t="s">
        <v>425</v>
      </c>
      <c r="E34" s="255" t="s">
        <v>425</v>
      </c>
      <c r="F34" s="255" t="s">
        <v>425</v>
      </c>
      <c r="G34" s="260" t="s">
        <v>425</v>
      </c>
      <c r="H34" s="260" t="s">
        <v>425</v>
      </c>
      <c r="I34" s="257" t="s">
        <v>425</v>
      </c>
      <c r="J34" s="257" t="s">
        <v>425</v>
      </c>
    </row>
    <row r="35" spans="1:10" x14ac:dyDescent="0.25">
      <c r="A35" s="257" t="s">
        <v>472</v>
      </c>
      <c r="B35" s="258" t="s">
        <v>473</v>
      </c>
      <c r="C35" s="255">
        <v>45412</v>
      </c>
      <c r="D35" s="255">
        <v>45422</v>
      </c>
      <c r="E35" s="255" t="s">
        <v>425</v>
      </c>
      <c r="F35" s="255" t="s">
        <v>425</v>
      </c>
      <c r="G35" s="260" t="s">
        <v>425</v>
      </c>
      <c r="H35" s="260" t="s">
        <v>425</v>
      </c>
      <c r="I35" s="257" t="s">
        <v>425</v>
      </c>
      <c r="J35" s="257" t="s">
        <v>425</v>
      </c>
    </row>
    <row r="36" spans="1:10" x14ac:dyDescent="0.25">
      <c r="A36" s="257" t="s">
        <v>474</v>
      </c>
      <c r="B36" s="258" t="s">
        <v>475</v>
      </c>
      <c r="C36" s="255" t="s">
        <v>425</v>
      </c>
      <c r="D36" s="255" t="s">
        <v>425</v>
      </c>
      <c r="E36" s="255" t="s">
        <v>425</v>
      </c>
      <c r="F36" s="255" t="s">
        <v>425</v>
      </c>
      <c r="G36" s="260" t="s">
        <v>425</v>
      </c>
      <c r="H36" s="260" t="s">
        <v>425</v>
      </c>
      <c r="I36" s="257" t="s">
        <v>425</v>
      </c>
      <c r="J36" s="257" t="s">
        <v>425</v>
      </c>
    </row>
    <row r="37" spans="1:10" x14ac:dyDescent="0.25">
      <c r="A37" s="257" t="s">
        <v>476</v>
      </c>
      <c r="B37" s="258" t="s">
        <v>477</v>
      </c>
      <c r="C37" s="255">
        <v>45422</v>
      </c>
      <c r="D37" s="255">
        <v>45442</v>
      </c>
      <c r="E37" s="255">
        <v>45473</v>
      </c>
      <c r="F37" s="255">
        <v>45503</v>
      </c>
      <c r="G37" s="260">
        <v>1</v>
      </c>
      <c r="H37" s="260">
        <v>1</v>
      </c>
      <c r="I37" s="257" t="s">
        <v>425</v>
      </c>
      <c r="J37" s="257" t="s">
        <v>425</v>
      </c>
    </row>
    <row r="38" spans="1:10" ht="31.5" x14ac:dyDescent="0.25">
      <c r="A38" s="252">
        <v>2</v>
      </c>
      <c r="B38" s="254" t="s">
        <v>503</v>
      </c>
      <c r="C38" s="255" t="s">
        <v>425</v>
      </c>
      <c r="D38" s="255" t="s">
        <v>425</v>
      </c>
      <c r="E38" s="255" t="s">
        <v>425</v>
      </c>
      <c r="F38" s="255" t="s">
        <v>425</v>
      </c>
      <c r="G38" s="261">
        <v>1</v>
      </c>
      <c r="H38" s="261">
        <v>1</v>
      </c>
      <c r="I38" s="252" t="s">
        <v>425</v>
      </c>
      <c r="J38" s="252" t="s">
        <v>425</v>
      </c>
    </row>
    <row r="39" spans="1:10" ht="31.5" x14ac:dyDescent="0.25">
      <c r="A39" s="262" t="s">
        <v>478</v>
      </c>
      <c r="B39" s="258" t="s">
        <v>479</v>
      </c>
      <c r="C39" s="255">
        <v>45292</v>
      </c>
      <c r="D39" s="255">
        <v>45350</v>
      </c>
      <c r="E39" s="255" t="s">
        <v>425</v>
      </c>
      <c r="F39" s="255" t="s">
        <v>425</v>
      </c>
      <c r="G39" s="263" t="s">
        <v>425</v>
      </c>
      <c r="H39" s="263" t="s">
        <v>425</v>
      </c>
      <c r="I39" s="257" t="s">
        <v>425</v>
      </c>
      <c r="J39" s="257" t="s">
        <v>425</v>
      </c>
    </row>
    <row r="40" spans="1:10" x14ac:dyDescent="0.25">
      <c r="A40" s="262" t="s">
        <v>480</v>
      </c>
      <c r="B40" s="258" t="s">
        <v>481</v>
      </c>
      <c r="C40" s="255">
        <v>45352</v>
      </c>
      <c r="D40" s="255">
        <v>45412</v>
      </c>
      <c r="E40" s="255">
        <v>45359</v>
      </c>
      <c r="F40" s="255">
        <v>45419</v>
      </c>
      <c r="G40" s="263">
        <v>1</v>
      </c>
      <c r="H40" s="263">
        <v>1</v>
      </c>
      <c r="I40" s="257" t="s">
        <v>425</v>
      </c>
      <c r="J40" s="257" t="s">
        <v>425</v>
      </c>
    </row>
    <row r="41" spans="1:10" x14ac:dyDescent="0.25">
      <c r="A41" s="252">
        <v>3</v>
      </c>
      <c r="B41" s="254" t="s">
        <v>482</v>
      </c>
      <c r="C41" s="255">
        <v>45413</v>
      </c>
      <c r="D41" s="255">
        <v>45441</v>
      </c>
      <c r="E41" s="255">
        <v>45420</v>
      </c>
      <c r="F41" s="255">
        <v>46598</v>
      </c>
      <c r="G41" s="261">
        <v>1</v>
      </c>
      <c r="H41" s="261">
        <v>1</v>
      </c>
      <c r="I41" s="252" t="s">
        <v>425</v>
      </c>
      <c r="J41" s="252" t="s">
        <v>425</v>
      </c>
    </row>
    <row r="42" spans="1:10" x14ac:dyDescent="0.25">
      <c r="A42" s="257" t="s">
        <v>483</v>
      </c>
      <c r="B42" s="258" t="s">
        <v>484</v>
      </c>
      <c r="C42" s="255">
        <v>45413</v>
      </c>
      <c r="D42" s="255">
        <v>45427</v>
      </c>
      <c r="E42" s="255">
        <v>46583</v>
      </c>
      <c r="F42" s="255">
        <v>46598</v>
      </c>
      <c r="G42" s="263" t="s">
        <v>425</v>
      </c>
      <c r="H42" s="263" t="s">
        <v>425</v>
      </c>
      <c r="I42" s="257" t="s">
        <v>425</v>
      </c>
      <c r="J42" s="257" t="s">
        <v>425</v>
      </c>
    </row>
    <row r="43" spans="1:10" x14ac:dyDescent="0.25">
      <c r="A43" s="257" t="s">
        <v>485</v>
      </c>
      <c r="B43" s="258" t="s">
        <v>486</v>
      </c>
      <c r="C43" s="255">
        <v>45413</v>
      </c>
      <c r="D43" s="255">
        <v>45427</v>
      </c>
      <c r="E43" s="255">
        <v>45420</v>
      </c>
      <c r="F43" s="255">
        <v>45442</v>
      </c>
      <c r="G43" s="263">
        <v>1</v>
      </c>
      <c r="H43" s="263">
        <v>1</v>
      </c>
      <c r="I43" s="257" t="s">
        <v>425</v>
      </c>
      <c r="J43" s="257" t="s">
        <v>425</v>
      </c>
    </row>
    <row r="44" spans="1:10" x14ac:dyDescent="0.25">
      <c r="A44" s="257" t="s">
        <v>487</v>
      </c>
      <c r="B44" s="258" t="s">
        <v>488</v>
      </c>
      <c r="C44" s="255">
        <v>45428</v>
      </c>
      <c r="D44" s="255">
        <v>45437</v>
      </c>
      <c r="E44" s="255">
        <v>46593</v>
      </c>
      <c r="F44" s="255">
        <v>45503</v>
      </c>
      <c r="G44" s="263">
        <v>1</v>
      </c>
      <c r="H44" s="263">
        <v>1</v>
      </c>
      <c r="I44" s="257" t="s">
        <v>425</v>
      </c>
      <c r="J44" s="257" t="s">
        <v>425</v>
      </c>
    </row>
    <row r="45" spans="1:10" ht="31.5" x14ac:dyDescent="0.25">
      <c r="A45" s="257" t="s">
        <v>489</v>
      </c>
      <c r="B45" s="258" t="s">
        <v>490</v>
      </c>
      <c r="C45" s="255" t="s">
        <v>425</v>
      </c>
      <c r="D45" s="255" t="s">
        <v>425</v>
      </c>
      <c r="E45" s="255" t="s">
        <v>425</v>
      </c>
      <c r="F45" s="255" t="s">
        <v>425</v>
      </c>
      <c r="G45" s="263" t="s">
        <v>425</v>
      </c>
      <c r="H45" s="263" t="s">
        <v>425</v>
      </c>
      <c r="I45" s="257" t="s">
        <v>425</v>
      </c>
      <c r="J45" s="257" t="s">
        <v>425</v>
      </c>
    </row>
    <row r="46" spans="1:10" ht="63" x14ac:dyDescent="0.25">
      <c r="A46" s="257" t="s">
        <v>491</v>
      </c>
      <c r="B46" s="258" t="s">
        <v>492</v>
      </c>
      <c r="C46" s="255" t="s">
        <v>425</v>
      </c>
      <c r="D46" s="255" t="s">
        <v>425</v>
      </c>
      <c r="E46" s="255" t="s">
        <v>425</v>
      </c>
      <c r="F46" s="255" t="s">
        <v>425</v>
      </c>
      <c r="G46" s="263" t="s">
        <v>425</v>
      </c>
      <c r="H46" s="263" t="s">
        <v>425</v>
      </c>
      <c r="I46" s="257" t="s">
        <v>425</v>
      </c>
      <c r="J46" s="257" t="s">
        <v>425</v>
      </c>
    </row>
    <row r="47" spans="1:10" x14ac:dyDescent="0.25">
      <c r="A47" s="257" t="s">
        <v>493</v>
      </c>
      <c r="B47" s="258" t="s">
        <v>494</v>
      </c>
      <c r="C47" s="255">
        <v>45437</v>
      </c>
      <c r="D47" s="255">
        <v>45441</v>
      </c>
      <c r="E47" s="255">
        <v>45503</v>
      </c>
      <c r="F47" s="255">
        <v>45505</v>
      </c>
      <c r="G47" s="263" t="s">
        <v>538</v>
      </c>
      <c r="H47" s="263" t="s">
        <v>538</v>
      </c>
      <c r="I47" s="257" t="s">
        <v>425</v>
      </c>
      <c r="J47" s="257" t="s">
        <v>425</v>
      </c>
    </row>
    <row r="48" spans="1:10" x14ac:dyDescent="0.25">
      <c r="A48" s="252">
        <v>4</v>
      </c>
      <c r="B48" s="254" t="s">
        <v>495</v>
      </c>
      <c r="C48" s="255">
        <v>45441</v>
      </c>
      <c r="D48" s="255">
        <v>45444</v>
      </c>
      <c r="E48" s="255">
        <v>45505</v>
      </c>
      <c r="F48" s="255">
        <v>45505</v>
      </c>
      <c r="G48" s="261">
        <v>1</v>
      </c>
      <c r="H48" s="261">
        <v>1</v>
      </c>
      <c r="I48" s="252" t="s">
        <v>425</v>
      </c>
      <c r="J48" s="252" t="s">
        <v>425</v>
      </c>
    </row>
    <row r="49" spans="1:10" x14ac:dyDescent="0.25">
      <c r="A49" s="257" t="s">
        <v>496</v>
      </c>
      <c r="B49" s="258" t="s">
        <v>497</v>
      </c>
      <c r="C49" s="255">
        <v>45441</v>
      </c>
      <c r="D49" s="255">
        <v>45444</v>
      </c>
      <c r="E49" s="255">
        <v>45505</v>
      </c>
      <c r="F49" s="255">
        <v>45505</v>
      </c>
      <c r="G49" s="263" t="s">
        <v>538</v>
      </c>
      <c r="H49" s="263" t="s">
        <v>538</v>
      </c>
      <c r="I49" s="257" t="s">
        <v>425</v>
      </c>
      <c r="J49" s="257" t="s">
        <v>425</v>
      </c>
    </row>
    <row r="50" spans="1:10" ht="47.25" x14ac:dyDescent="0.25">
      <c r="A50" s="257" t="s">
        <v>498</v>
      </c>
      <c r="B50" s="258" t="s">
        <v>499</v>
      </c>
      <c r="C50" s="255" t="s">
        <v>425</v>
      </c>
      <c r="D50" s="255" t="s">
        <v>425</v>
      </c>
      <c r="E50" s="255" t="s">
        <v>425</v>
      </c>
      <c r="F50" s="255" t="s">
        <v>425</v>
      </c>
      <c r="G50" s="263" t="s">
        <v>425</v>
      </c>
      <c r="H50" s="263" t="s">
        <v>425</v>
      </c>
      <c r="I50" s="257" t="s">
        <v>425</v>
      </c>
      <c r="J50" s="257" t="s">
        <v>425</v>
      </c>
    </row>
    <row r="51" spans="1:10" ht="31.5" x14ac:dyDescent="0.25">
      <c r="A51" s="257" t="s">
        <v>500</v>
      </c>
      <c r="B51" s="258" t="s">
        <v>501</v>
      </c>
      <c r="C51" s="255" t="s">
        <v>425</v>
      </c>
      <c r="D51" s="255" t="s">
        <v>425</v>
      </c>
      <c r="E51" s="255" t="s">
        <v>425</v>
      </c>
      <c r="F51" s="255" t="s">
        <v>425</v>
      </c>
      <c r="G51" s="263" t="s">
        <v>425</v>
      </c>
      <c r="H51" s="263" t="s">
        <v>425</v>
      </c>
      <c r="I51" s="257" t="s">
        <v>425</v>
      </c>
      <c r="J51" s="257" t="s">
        <v>425</v>
      </c>
    </row>
    <row r="52" spans="1:10" ht="31.5" x14ac:dyDescent="0.25">
      <c r="A52" s="259" t="s">
        <v>502</v>
      </c>
      <c r="B52" s="258" t="s">
        <v>503</v>
      </c>
      <c r="C52" s="255" t="s">
        <v>425</v>
      </c>
      <c r="D52" s="255" t="s">
        <v>425</v>
      </c>
      <c r="E52" s="255" t="s">
        <v>425</v>
      </c>
      <c r="F52" s="255" t="s">
        <v>425</v>
      </c>
      <c r="G52" s="263" t="s">
        <v>425</v>
      </c>
      <c r="H52" s="263" t="s">
        <v>425</v>
      </c>
      <c r="I52" s="257" t="s">
        <v>425</v>
      </c>
      <c r="J52" s="257" t="s">
        <v>425</v>
      </c>
    </row>
    <row r="53" spans="1:10" x14ac:dyDescent="0.25">
      <c r="A53" s="257" t="s">
        <v>504</v>
      </c>
      <c r="B53" s="264" t="s">
        <v>505</v>
      </c>
      <c r="C53" s="255">
        <v>45444</v>
      </c>
      <c r="D53" s="255">
        <v>45444</v>
      </c>
      <c r="E53" s="255">
        <v>45505</v>
      </c>
      <c r="F53" s="255">
        <v>45505</v>
      </c>
      <c r="G53" s="263" t="s">
        <v>538</v>
      </c>
      <c r="H53" s="263" t="s">
        <v>538</v>
      </c>
      <c r="I53" s="257" t="s">
        <v>425</v>
      </c>
      <c r="J53" s="257" t="s">
        <v>425</v>
      </c>
    </row>
    <row r="54" spans="1:10" x14ac:dyDescent="0.25">
      <c r="A54" s="257" t="s">
        <v>506</v>
      </c>
      <c r="B54" s="258" t="s">
        <v>507</v>
      </c>
      <c r="C54" s="255" t="s">
        <v>425</v>
      </c>
      <c r="D54" s="255" t="s">
        <v>425</v>
      </c>
      <c r="E54" s="255" t="s">
        <v>425</v>
      </c>
      <c r="F54" s="255" t="s">
        <v>425</v>
      </c>
      <c r="G54" s="263" t="s">
        <v>425</v>
      </c>
      <c r="H54" s="263" t="s">
        <v>425</v>
      </c>
      <c r="I54" s="257" t="s">
        <v>425</v>
      </c>
      <c r="J54" s="257" t="s">
        <v>425</v>
      </c>
    </row>
  </sheetData>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2024-11-14T09:46:04Z</dcterms:modified>
</cp:coreProperties>
</file>