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C1204469-9C08-4D81-AF37-651E9C7944A5}"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77" i="5" l="1"/>
  <c r="AE8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<sst xmlns="http://schemas.openxmlformats.org/spreadsheetml/2006/main" count="4218" uniqueCount="646">
  <si>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</si>
  <si>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</si>
  <si>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</si>
  <si>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</si>
  <si>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</si>
  <si>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</si>
  <si>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</si>
  <si>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</si>
  <si>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</si>
  <si>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</si>
  <si>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</si>
  <si>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</si>
  <si>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</si>
  <si>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</si>
  <si>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</si>
  <si>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</si>
  <si>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</si>
  <si>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</si>
  <si>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</si>
  <si>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</si>
  <si>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</si>
  <si>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</si>
  <si>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</si>
  <si>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</si>
  <si>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</si>
  <si>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</si>
  <si>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</si>
  <si>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</si>
  <si>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</si>
  <si>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</si>
  <si>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</si>
  <si>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</si>
  <si>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</si>
  <si>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</si>
  <si>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</si>
  <si>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</si>
  <si>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</si>
  <si>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</si>
  <si>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</si>
  <si>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</si>
  <si>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</si>
  <si>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</si>
  <si>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</si>
  <si>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</si>
  <si>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</si>
  <si>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</si>
  <si>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</si>
  <si>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</si>
  <si>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</si>
  <si>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</si>
  <si>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</si>
  <si>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</si>
  <si>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</si>
  <si>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</si>
  <si>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</si>
  <si>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</si>
  <si>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</si>
  <si>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</si>
  <si>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</si>
  <si>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</si>
  <si>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</si>
  <si>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</si>
  <si>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</si>
  <si>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</si>
  <si>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</si>
  <si>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</si>
  <si>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</si>
  <si>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</si>
  <si>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</si>
  <si>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</si>
  <si>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</si>
  <si>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</si>
  <si>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</si>
  <si>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</si>
  <si>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</si>
  <si>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</si>
  <si>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</si>
  <si>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</si>
  <si>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</si>
  <si>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</si>
  <si>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</si>
  <si>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</si>
  <si>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</si>
  <si>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</si>
  <si>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</si>
  <si>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</si>
  <si>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</si>
  <si>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</si>
  <si>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</si>
  <si>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</si>
  <si>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</si>
  <si>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</si>
  <si>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</si>
  <si>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</si>
  <si>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</si>
  <si>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</si>
  <si>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</si>
  <si>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</si>
  <si>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</si>
  <si>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</si>
  <si>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</si>
  <si>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</si>
  <si>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</si>
  <si>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</si>
  <si>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</si>
  <si>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</si>
  <si>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</si>
  <si>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</si>
  <si>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</si>
  <si>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</si>
  <si>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</si>
  <si>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</si>
  <si>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</si>
  <si>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</si>
  <si>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</si>
  <si>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</si>
  <si>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</si>
  <si>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</si>
  <si>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</si>
  <si>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</si>
  <si>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</si>
  <si>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</si>
  <si>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</si>
  <si>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</si>
  <si>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</si>
  <si>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</si>
  <si>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</si>
  <si>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</si>
  <si>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</si>
  <si>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</si>
  <si>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</si>
  <si>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</si>
  <si>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</si>
  <si>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</si>
  <si>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</si>
  <si>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</si>
  <si>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</si>
  <si>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</si>
  <si>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</si>
  <si>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</si>
  <si>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</si>
  <si>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</si>
  <si>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</si>
  <si>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</si>
  <si>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</si>
  <si>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</si>
  <si>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</si>
  <si>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</si>
  <si>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</si>
  <si>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</si>
  <si>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</si>
  <si>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</si>
  <si>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</si>
  <si>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</si>
  <si>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</si>
  <si>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</si>
  <si>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</si>
  <si>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</si>
  <si>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</si>
  <si>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</si>
  <si>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</si>
  <si>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</si>
  <si>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</si>
  <si>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</si>
  <si>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</si>
  <si>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</si>
  <si>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</si>
  <si>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</si>
  <si>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</si>
  <si>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</si>
  <si>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</si>
  <si>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</si>
  <si>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</si>
  <si>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</si>
  <si>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</si>
  <si>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</si>
  <si>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</si>
  <si>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</si>
  <si>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</si>
  <si>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</si>
  <si>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</si>
  <si>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</si>
  <si>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</si>
  <si>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</si>
  <si>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</si>
  <si>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</si>
  <si>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</si>
  <si>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</si>
  <si>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</si>
  <si>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</si>
  <si>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</si>
  <si>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</si>
  <si>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</si>
  <si>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</si>
  <si>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</si>
  <si>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</si>
  <si>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</si>
  <si>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</si>
  <si>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</si>
  <si>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</si>
  <si>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</si>
  <si>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</si>
  <si>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</si>
  <si>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</si>
  <si>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</si>
  <si>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</si>
  <si>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</si>
  <si>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</si>
  <si>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</si>
  <si>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</si>
  <si>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</si>
  <si>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</si>
  <si>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</si>
  <si>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</si>
  <si>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</si>
  <si>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</si>
  <si>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</si>
  <si>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</si>
  <si>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</si>
  <si>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</si>
  <si>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</si>
  <si>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</si>
  <si>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</si>
  <si>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</si>
  <si>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</si>
  <si>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</si>
  <si>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</si>
  <si>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</si>
  <si>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</si>
  <si>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</si>
  <si>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</si>
  <si>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</si>
  <si>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</si>
  <si>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</si>
  <si>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</si>
  <si>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</si>
  <si>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</si>
  <si>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</si>
  <si>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</si>
  <si>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</si>
  <si>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</si>
  <si>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</si>
  <si>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</si>
  <si>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</si>
  <si>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</si>
  <si>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</si>
  <si>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</si>
  <si>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</si>
  <si>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</si>
  <si>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</si>
  <si>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</si>
  <si>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</si>
  <si>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</si>
  <si>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</si>
  <si>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</si>
  <si>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</si>
  <si>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</si>
  <si>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</si>
  <si>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</si>
  <si>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</si>
  <si>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</si>
  <si>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</si>
  <si>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</si>
  <si>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</si>
  <si>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</si>
  <si>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</si>
  <si>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</si>
  <si>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</si>
  <si>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</si>
  <si>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</si>
  <si>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</si>
  <si>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</si>
  <si>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</si>
  <si>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</si>
  <si>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</si>
  <si>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</si>
  <si>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</si>
  <si>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</si>
  <si>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</si>
  <si>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</si>
  <si>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</si>
  <si>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</si>
  <si>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</si>
  <si>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</si>
  <si>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</si>
  <si>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</si>
  <si>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</si>
  <si>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</si>
  <si>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</si>
  <si>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</si>
  <si>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</si>
  <si>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</si>
  <si>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</si>
  <si>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</si>
  <si>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</si>
  <si>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</si>
  <si>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</si>
  <si>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</si>
  <si>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</si>
  <si>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</si>
  <si>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</si>
  <si>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</si>
  <si>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</si>
  <si>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</si>
  <si>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</si>
  <si>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</si>
  <si>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</si>
  <si>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</si>
  <si>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</si>
  <si>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</si>
  <si>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</si>
  <si>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</si>
  <si>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</si>
  <si>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</si>
  <si>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</si>
  <si>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</si>
  <si>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</si>
  <si>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</si>
  <si>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</si>
  <si>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</si>
  <si>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</si>
  <si>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</si>
  <si>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</si>
  <si>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</si>
  <si>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</si>
  <si>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</si>
  <si>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</si>
  <si>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</si>
  <si>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</si>
  <si>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</si>
  <si>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</si>
  <si>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</si>
  <si>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</si>
  <si>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</si>
  <si>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</si>
  <si>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</si>
  <si>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</si>
  <si>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</si>
  <si>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</si>
  <si>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</si>
  <si>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</si>
  <si>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</si>
  <si>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</si>
  <si>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</si>
  <si>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</si>
  <si>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</si>
  <si>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</si>
  <si>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</si>
  <si>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</si>
  <si>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</si>
  <si>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</si>
  <si>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</si>
  <si>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</si>
  <si>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</si>
  <si>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</si>
  <si>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</si>
  <si>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</si>
  <si>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</si>
  <si>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</si>
  <si>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</si>
  <si>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</si>
  <si>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</si>
  <si>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</si>
  <si>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</si>
  <si>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</si>
  <si>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</si>
  <si>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</si>
  <si>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</si>
  <si>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</si>
  <si>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</si>
  <si>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</si>
  <si>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</si>
  <si>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</si>
  <si>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</si>
  <si>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</si>
  <si>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</si>
  <si>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</si>
  <si>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</si>
  <si>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</si>
  <si>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</si>
  <si>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</si>
  <si>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</si>
  <si>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</si>
  <si>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</si>
  <si>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</si>
  <si>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</si>
  <si>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</si>
  <si>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</si>
  <si>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</si>
  <si>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</si>
  <si>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</si>
  <si>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</si>
  <si>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</si>
  <si>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</si>
  <si>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</si>
  <si>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</si>
  <si>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</si>
  <si>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</si>
  <si>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</si>
  <si>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</si>
  <si>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</si>
  <si>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</si>
  <si>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</si>
  <si>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</si>
  <si>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</si>
  <si>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</si>
  <si>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</si>
  <si>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</si>
  <si>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</si>
  <si>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</si>
  <si>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</si>
  <si>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</si>
  <si>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</si>
  <si>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</si>
  <si>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</si>
  <si>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</si>
  <si>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</si>
  <si>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</si>
  <si>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</si>
  <si>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</si>
  <si>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</si>
  <si>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</si>
  <si>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</si>
  <si>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</si>
  <si>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</si>
  <si>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</si>
  <si>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</si>
  <si>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</si>
  <si>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</si>
  <si>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</si>
  <si>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</si>
  <si>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</si>
  <si>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</si>
  <si>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</si>
  <si>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</si>
  <si>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</si>
  <si>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</si>
  <si>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</si>
  <si>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</si>
  <si>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</si>
  <si>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</si>
  <si>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</si>
  <si>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</si>
  <si>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Техническое перевооружение системы телемеханики и регистратора аварийных событий на ПС 220 кВ Татарская</t>
  </si>
  <si>
    <t>Утвержденный план</t>
  </si>
  <si>
    <t>Предложение по корректировке утвержденного плана</t>
  </si>
  <si>
    <t>по состоянию на 01.01.2024 года</t>
  </si>
  <si>
    <t>M_00.0032.000032</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</si>
  <si>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</si>
  <si>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</si>
  <si>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</si>
  <si>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</si>
  <si>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</si>
  <si>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</si>
  <si>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</si>
  <si>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</si>
  <si>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</si>
  <si>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</si>
  <si>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</si>
  <si>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</si>
  <si>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</si>
  <si>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</si>
  <si>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</si>
  <si>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</si>
  <si>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</si>
  <si>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</si>
  <si>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</si>
  <si>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</si>
  <si>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</si>
  <si>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</si>
  <si>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</si>
  <si>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</si>
  <si>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</si>
  <si>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</si>
  <si>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</si>
  <si>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</si>
  <si>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</si>
  <si>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</si>
  <si>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</si>
  <si>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</si>
  <si>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</si>
  <si>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</si>
  <si>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</si>
  <si>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</si>
  <si>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</si>
  <si>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</si>
  <si>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</si>
  <si>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</si>
  <si>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</si>
  <si>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</si>
  <si>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</si>
  <si>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</si>
  <si>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</si>
  <si>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</si>
  <si>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</si>
  <si>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</si>
  <si>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</si>
  <si>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</si>
  <si>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</si>
  <si>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</si>
  <si>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</si>
  <si>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</si>
  <si>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</si>
  <si>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</si>
  <si>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</si>
  <si>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</si>
  <si>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</si>
  <si>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</si>
  <si>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сложившейся экономией по факту выполнения работ, смещение сроков выполнения работ обусловлено отсутствием возможности вывода оборудования в ремонт в период ОЗП</t>
  </si>
  <si>
    <t>ТМЦ</t>
  </si>
  <si>
    <t>Поставка автоматических выключателей</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</si>
  <si>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</si>
  <si>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</si>
  <si>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</si>
  <si>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ООО "ЭКСПОНЕНТА", ООО ТД "КАБЕЛЬНЫЙ ЗАВОД ПРОМЭКО"</t>
  </si>
  <si>
    <t>222,65122; 223,97570</t>
  </si>
  <si>
    <t xml:space="preserve"> - </t>
  </si>
  <si>
    <t xml:space="preserve">ООО "ЭКСПОНЕНТА" </t>
  </si>
  <si>
    <t>да</t>
  </si>
  <si>
    <t>https://com.roseltorg.ru/</t>
  </si>
  <si>
    <t>ПД</t>
  </si>
  <si>
    <t>ООО "ЭКСОНЕНТА"</t>
  </si>
  <si>
    <t>ПД-23-00109 от  11.04.2023</t>
  </si>
  <si>
    <t>Поставка вычислительной техники</t>
  </si>
  <si>
    <t>ООО"ТСД", ИП Бирюков В.А.</t>
  </si>
  <si>
    <t>748,24995;752,81245</t>
  </si>
  <si>
    <t>ООО"ТСД"</t>
  </si>
  <si>
    <t xml:space="preserve">ООО "ТСД" </t>
  </si>
  <si>
    <t>ПД-23-00076 от 27.03.2023</t>
  </si>
  <si>
    <t>Поставка кабельно-проводниковой продукции</t>
  </si>
  <si>
    <t>ОБЩЕСТВО С ОГРАНИЧЕННОЙ ОТВЕТСТВЕННОСТЬЮ "НОВЫЕ ТЕХНОЛОГИИ"; ОБЩЕСТВО С ОГРАНИЧЕННОЙ ОТВЕТСТВЕННОСТЬЮ "СИБЭЛЕКТРОКАБЕЛЬ"; ОБЩЕСТВО С ОГРАНИЧЕННОЙ ОТВЕТСТВЕННОСТЬЮ "ПЕТЕРБУРГ-ЭЛЕКТРО"</t>
  </si>
  <si>
    <t>721,87; 725,79; 757,2</t>
  </si>
  <si>
    <t xml:space="preserve"> -</t>
  </si>
  <si>
    <t>ОБЩЕСТВО С ОГРАНИЧЕННОЙ ОТВЕТСТВЕННОСТЬЮ "СИБЭЛЕКТРОКАБЕЛЬ"</t>
  </si>
  <si>
    <t>ООО «СибЭлектроКабель»</t>
  </si>
  <si>
    <t xml:space="preserve"> ПД-23-00073 от 21.03.2023</t>
  </si>
  <si>
    <t>Поставка реле</t>
  </si>
  <si>
    <t>ООО ТД "ОПЫТНЫЙ ЗАВОД ЭНЕРГООБОРУДОВАНИЯ"; ООО "ПРОИЗВОДСТВЕННО КОМЕРЧЕСКАЯ ФИРМА "ЭЛТЕХКОМ"</t>
  </si>
  <si>
    <t>388; 391,031</t>
  </si>
  <si>
    <t>-</t>
  </si>
  <si>
    <t>ООО ТД "ОПЫТНЫЙ ЗАВОД ЭНЕРГООБОРУДОВАНИЯ"</t>
  </si>
  <si>
    <t>ПД-23-00098 от 04.04.2023</t>
  </si>
  <si>
    <t>Поставка электроаппаратуры</t>
  </si>
  <si>
    <t>ОБЩЕСТВО С ОГРАНИЧЕННОЙ ОТВЕТСТВЕННОСТЬЮ "ТОРГОВЫЙ ДОМ "ОПЫТНЫЙ ЗАВОД ЭНЕРГООБОРУДОВАНИЯ";  ОБЩЕСТВО С ОГРАНИЧЕННОЙ ОТВЕТСТВЕННОСТЬЮ "ЧЕБЭНЕРГИЯ"</t>
  </si>
  <si>
    <t>490; 505,76699</t>
  </si>
  <si>
    <t>ОБЩЕСТВО С ОГРАНИЧЕННОЙ ОТВЕТСТВЕННОСТЬЮ "ТОРГОВЫЙ ДОМ "ОПЫТНЫЙ ЗАВОД ЭНЕРГООБОРУДОВАНИЯ"</t>
  </si>
  <si>
    <t xml:space="preserve">ООО «ТД» Опытный завод» </t>
  </si>
  <si>
    <t>ПД-23-00164 от 16.05.2023</t>
  </si>
  <si>
    <t>Поставка электроизмерительных и диагностических приборов</t>
  </si>
  <si>
    <t>ОБЩЕСТВО С ОГРАНИЧЕННОЙ ОТВЕТСТВЕННОСТЬЮ "ТЕРРА ИМПЭКС"; ОБЩЕСТВО С ОГРАНИЧЕННОЙ ОТВЕТСТВЕННОСТЬЮ "ТЕРРА"; ОБЩЕСТВО С ОГРАНИЧЕННОЙ ОТВЕТСТВЕННОСТЬЮ "ЕВРОКАБЕЛЬ"</t>
  </si>
  <si>
    <t>2409,21; 2423,29; 2761,43</t>
  </si>
  <si>
    <t>ОБЩЕСТВО С ОГРАНИЧЕННОЙ ОТВЕТСТВЕННОСТЬЮ "ТЕРРА ИМПЭКС"</t>
  </si>
  <si>
    <t>ООО "ТЭРРА Импэкс"</t>
  </si>
  <si>
    <t>ПД-23-00068 от 15.03.2023</t>
  </si>
  <si>
    <t>Поставка ЖБИ</t>
  </si>
  <si>
    <t>ОБЩЕСТВО С ОГРАНИЧЕННОЙ ОТВЕТСТВЕННОСТЬЮ "ЭНЕРГОРЕСУРС"</t>
  </si>
  <si>
    <t>ООО «Энергоресурс»</t>
  </si>
  <si>
    <t>ПД-23-00057 от 10.03.2023</t>
  </si>
  <si>
    <t>Поставка оборудования связи и телемеханики</t>
  </si>
  <si>
    <t>ОБЩЕСТВО С ОГРАНИЧЕННОЙ ОТВЕТСТВЕННОСТЬЮ "ИНФЛЕКС"; ОБЩЕСТВО С ОГРАНИЧЕННОЙ ОТВЕТСТВЕННОСТЬЮ "ТЕРРА"</t>
  </si>
  <si>
    <t>439,18773; 441,75000</t>
  </si>
  <si>
    <t>439,18; 441,75</t>
  </si>
  <si>
    <t>ОБЩЕСТВО С ОГРАНИЧЕННОЙ ОТВЕТСТВЕННОСТЬЮ "ИНФЛЕКС"</t>
  </si>
  <si>
    <t>ООО
«ИНФЛЕКС»</t>
  </si>
  <si>
    <t>ПД-22-00363 от 12.02.2022</t>
  </si>
  <si>
    <t>Поставка шкафа DKS</t>
  </si>
  <si>
    <t>ОБЩЕСТВО С ОГРАНИЧЕННОЙ ОТВЕТСТВЕННОСТЬЮ "ПЕТЕРБУРГ-ЭЛЕКТРО"; ОБЩЕСТВО С ОГРАНИЧЕННОЙ ОТВЕТСТВЕННОСТЬЮ "ТЕРРА"</t>
  </si>
  <si>
    <t>443,74363; 446,466</t>
  </si>
  <si>
    <t>ОБЩЕСТВО С ОГРАНИЧЕННОЙ ОТВЕТСТВЕННОСТЬЮ "ПЕТЕРБУРГ-ЭЛЕКТРО"</t>
  </si>
  <si>
    <t>ПД-23-00137 от 02.05.2023</t>
  </si>
  <si>
    <t>Поставка коммутатора Cisco и комплектующих к нему</t>
  </si>
  <si>
    <t>ОБЩЕСТВО С ОГРАНИЧЕННОЙ ОТВЕТСТВЕННОСТЬЮ "БИЗНЕС ПОСТАВКА"; ОБЩЕСТВО С ОГРАНИЧЕННОЙ ОТВЕТСТВЕННОСТЬЮ "РАДА"; ОБЩЕСТВО С ОГРАНИЧЕННОЙ ОТВЕТСТВЕННОСТЬЮ "СИНКИ";  ОБЩЕСТВО С ОГРАНИЧЕННОЙ ОТВЕТСТВЕННОСТЬЮ "АЙТИ ГРУПП"; ОБЩЕСТВО С ОГРАНИЧЕННОЙ ОТВЕТСТВЕННОСТЬЮ "СВЯЗЬПРОЕКТ"; ОБЩЕСТВО С ОГРАНИЧЕННОЙ ОТВЕТСТВЕННОСТЬЮ "ТРАСТ-ЛИНК ЛОГИСТИК"</t>
  </si>
  <si>
    <t>714,71682; 792,46677; 885,76671; 927,23335; 958,33333</t>
  </si>
  <si>
    <t>ОБЩЕСТВО С ОГРАНИЧЕННОЙ ОТВЕТСТВЕННОСТЬЮ "СВЯЗЬПРОЕКТ"</t>
  </si>
  <si>
    <t>ОБЩЕСТВО С ОГРАНИЧЕННОЙ ОТВЕТСТВЕННОСТЬЮ "ТРАСТ-ЛИНК ЛОГИСТИК"</t>
  </si>
  <si>
    <t>ООО «ТЛЛ»</t>
  </si>
  <si>
    <t>ПД-23-00079 от 23.03.2023</t>
  </si>
  <si>
    <t>Поставка модуля ЭНМВ, ЭНМИ</t>
  </si>
  <si>
    <t>ОБЩЕСТВО С ОГРАНИЧЕННОЙ ОТВЕТСТВЕННОСТЬЮ "А2 СИСТЕМ"; ОБЩЕСТВО С ОГРАНИЧЕННОЙ ОТВЕТСТВЕННОСТЬЮ "ТЕРРА"; ОБЩЕСТВО С ОГРАНИЧЕННОЙ ОТВЕТСТВЕННОСТЬЮ "ТОРГОВЫЙ ДОМ "ОПЫТНЫЙ ЗАВОД ЭНЕРГООБОРУДОВАНИЯ"; ОБЩЕСТВО С ОГРАНИЧЕННОЙ ОТВЕТСТВЕННОСТЬЮ ТОРГОВАЯ КОМПАНИЯ "ОЛДИС"</t>
  </si>
  <si>
    <t>1225,05513; 1320,493; 1580,000; 1685,01834</t>
  </si>
  <si>
    <t>ОБЩЕСТВО С ОГРАНИЧЕННОЙ ОТВЕТСТВЕННОСТЬЮ "А2 СИСТЕМ"</t>
  </si>
  <si>
    <t>ООО «А2
Систем»</t>
  </si>
  <si>
    <t>ПД-23-00091 от 29.03.2023</t>
  </si>
  <si>
    <t>Поставка стоечного переключателя нагрузки</t>
  </si>
  <si>
    <t>ОБЩЕСТВО С ОГРАНИЧЕННОЙ ОТВЕТСТВЕННОСТЬЮ "ТЕРРА"</t>
  </si>
  <si>
    <t>ПД-23-00165 от 15.05.2023</t>
  </si>
  <si>
    <t>ПИР</t>
  </si>
  <si>
    <t xml:space="preserve"> Проектно-изыскательские работы по реконструкции системы телемеханики на ПС 220 кВ АО "Электромагистраль"</t>
  </si>
  <si>
    <t>Запрос предложений в электронной форме</t>
  </si>
  <si>
    <t>ООО "КОМПАНИЯ ДЭП"; АО "РЭМиС"; ООО "ИНСТИТУТ ПРОЕКТИРОВАНИЯ ЭНЕРГЕТИЧЕСКИХ СИСТЕМ"; ООО "ИНЖЕНЕРНЫЙ ЦЕНТР "ЭНЕРГОСЕРВИС"; ООО "ИНТЕЛЛЕКТУАЛЬНЫЕ СЕТИ И СИСТЕМЫ"; ООО "Энергетика,Микроэлектроника, Автоматика"; ООО "А2 СИСТЕМ"; ООО "ИНЕРДЖИ"</t>
  </si>
  <si>
    <t>5499,23; 7 095,78; 7 000,00; 7 095,78; 5 960,46; 5 321,84; 6 882,97; 3 499,89</t>
  </si>
  <si>
    <t>4582,69; 7 095,78; 6 000,00; 7 095,78; 5 960,46; 4 612,26; 6 745,25; 3 499,89</t>
  </si>
  <si>
    <t>Общество с ограниченной ответственностью "ИНЕРДЖИ"</t>
  </si>
  <si>
    <t>https://www.roseltorg.ru/</t>
  </si>
  <si>
    <t>ИП</t>
  </si>
  <si>
    <t>ООО "Инерджи"</t>
  </si>
  <si>
    <t>ИП-19-00175 от 24.06.2019</t>
  </si>
  <si>
    <t>СМР, ПНР</t>
  </si>
  <si>
    <t>Выполнение строительно-монтажных и пусконаладочных работ по техническому перевооружению системы телемеханики и регистратора аварийных событий на ПС 220 кВ Татарская</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</si>
  <si>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</si>
  <si>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"ПРОЕКТНЫЙ ЦЕНТР СИБИРИ" ;
ОБЩЕСТВО С ОГРАНИЧЕННОЙ ОТВЕТСТВЕННОСТЬЮ "А2 СИСТЕМ";
ОБЩЕСТВО С ОГРАНИЧЕННОЙ ОТВЕТСТВЕННОСТЬЮ "ЭНЕРГЕТИКА, МИКРОЭЛЕКТРОНИКА, АВТОМАТИКА;
ОБЩЕСТВО С ОГРАНИЧЕННОЙ ОТВЕТСТВЕННОСТЬЮ "ИНЕРДЖИ"</t>
  </si>
  <si>
    <t>26326,96;
22082,18;
23815,99;
26350,00</t>
  </si>
  <si>
    <t>ООО "ЭМА"</t>
  </si>
  <si>
    <t>Исполнение договора приостановлено до решения суда</t>
  </si>
  <si>
    <t>СМР</t>
  </si>
  <si>
    <t>ИП-20-00232 от 27.10.2020</t>
  </si>
  <si>
    <t>Поставка оборудования телемеханики</t>
  </si>
  <si>
    <t xml:space="preserve">ОБЩЕСТВО С ОГРАНИЧЕННОЙ ОТВЕТСТВЕННОСТЬЮ "ИНЖЕНЕРНЫЙ ЦЕНТР "ЭНЕРГОСЕРВИС"; ОБЩЕСТВО С ОГРАНИЧЕННОЙ ОТВЕТСТВЕННОСТЬЮ "ЭНЕРГОКОМ"; ОБЩЕСТВО С ОГРАНИЧЕННОЙ ОТВЕТСТВЕННОСТЬЮ "ТЕРРА" ; ОБЩЕСТВО С ОГРАНИЧЕННОЙ ОТВЕТСТВЕННОСТЬЮ "ЭНЕРГОАВТОМАТИКА" ; ОБЩЕСТВО С ОГРАНИЧЕННОЙ ОТВЕТСТВЕННОСТЬЮ "А2 СИСТЕМ" </t>
  </si>
  <si>
    <t>77430; 87 142,63; 87 157,39; 87 229,86; 87 229,86</t>
  </si>
  <si>
    <t>- (наименование участника неизвестно)</t>
  </si>
  <si>
    <t>74 430,00; 81 989,89; 87 157,39; 87 229,86; 87 229,86</t>
  </si>
  <si>
    <t>ОБЩЕСТВО С ОГРАНИЧЕННОЙ ОТВЕТСТВЕННОСТЬЮ "ИНЖЕНЕРНЫЙ ЦЕНТР "ЭНЕРГОСЕРВИС"</t>
  </si>
  <si>
    <t>ООО "Инженерный центр "Энергосервис"</t>
  </si>
  <si>
    <t>ПД-20-00201 от 09.09.2020</t>
  </si>
  <si>
    <t>Выполнение строительно-монтажных работ по проекту "Техническое перевооружение системы телемеханики и регистратора аварийных событий на ПС 220 кВ Татарская"</t>
  </si>
  <si>
    <t>ООО "Ампер. Ком"</t>
  </si>
  <si>
    <t>ИП-23-00259 от 15.08.2023</t>
  </si>
  <si>
    <t>Поставка трансформаторов тока ТЛО</t>
  </si>
  <si>
    <t>ОБЩЕСТВО С ОГРАНИЧЕННОЙ ОТВЕТСТВЕННОСТЬЮ "ЭНЕРГОМИР";
ОБЩЕСТВО С ОГРАНИЧЕННОЙ ОТВЕТСТВЕННОСТЬЮ "ЭЛЕКТРОТЕХНИКА"; 
не известно</t>
  </si>
  <si>
    <t>1159,32721;
1165,626</t>
  </si>
  <si>
    <t>ОБЩЕСТВО С ОГРАНИЧЕННОЙ ОТВЕТСТВЕННОСТЬЮ "ЭНЕРГОМИР</t>
  </si>
  <si>
    <t>Общество с ограниченной ответственностью "Энергомир"</t>
  </si>
  <si>
    <t>ПД-23-00284 от 15.09.2023</t>
  </si>
  <si>
    <t>1.2.1.2 Модернизация, техническое перевооружение трансформаторных и иных подстанций, распределительных пунктов</t>
  </si>
  <si>
    <t>Обеспечение текущей деятельности в сфере электроэнергетики, в том числе развитие информационной инфраструктуры</t>
  </si>
  <si>
    <t>техническое перевооружение</t>
  </si>
  <si>
    <t>Проектно-сметная документация утвержденная приказами: № 778 от 02.11.2022; 
№ 778/1 от 11.09.2023</t>
  </si>
  <si>
    <t>г. Татарск</t>
  </si>
  <si>
    <t>не требуется</t>
  </si>
  <si>
    <t>не относится</t>
  </si>
  <si>
    <t>+</t>
  </si>
  <si>
    <t>21,21 МВА</t>
  </si>
  <si>
    <t xml:space="preserve">1. Обеспечение ускоренного внедрения цифровых технологий, формирование системы управления, координации и мониторинга цифровой трансформации топливно-энергетического комплекса, определенной энергетической стратегией России на период до 2035 года (утверждена распоряжением Правительства РФ от 09.06.2020 N 1523-р).
2. Исполнение требований Постановления Правительства РФ от 13.08.2018 № 937 «Об утверждении Правил технологического функционирования электроэнергетических систем».
3. Исполнение условий Соглашения о технологическом взаимодействии в целях обеспечения надежности функционирования ЕЭС России.
</t>
  </si>
  <si>
    <t>Увеличение объема собираемой и передаваемой информации, степени ее достоверности и точности, скорости доставки ТИ оперативно-диспетчерскому персоналу.
Обеспечение повышения наблюдаемости параметров режима и состояния оборудования ПС и прилегающей электрической сети в нормальных и аварийных режимах.</t>
  </si>
  <si>
    <t>ПС 220 кВ Татарская</t>
  </si>
  <si>
    <t>46058,59 тыс. руб. с НДС на 1 систему инженерного обеспечения</t>
  </si>
  <si>
    <t>Выделение этапов не предусмотрено</t>
  </si>
  <si>
    <t>1. Выполнение условий готовности АО "Электромагистраль" к работе в осенне-зимний период, согласно Методики проведения оценки готовности субъектов электроэнергетики к работе в отопительный сезон, утвержденной приказом  Минэнерго России от 27.12.2017 № 1233 по показателю «Выполнение программ модернизации и расширения ССПИ, согласованных с соответствующими диспетчерскими центрами субъекта оперативно-диспетчерского управления в электроэнергетике».
2. Выполнение мероприятий в соответствии с Программой "Модернизации и расширения системы сбора и передачи информации на подстанциях АО "Электромагистраль" на 2022-2026 гг.», утверждена 01.03.2022 заместителем генерального директора-главным инженером АО "Электромагистраль" - Берёзовым Ю.И., согласована:
заместителем генерального директора Филиала АО "СО ЕЭС" ОДУ Сибири - Шломовым М.В.; директором Филиала АО "СО ЕЭС" Новосибирское РДУ - Махиборода Д.В.</t>
  </si>
  <si>
    <t>С</t>
  </si>
  <si>
    <t>Сибирский Федеральный округ, Новосибирская область, г. Татарск</t>
  </si>
  <si>
    <t/>
  </si>
  <si>
    <t>КВЛ по состоянию на 01.10.2024, тыс. руб. без НДС (без ФОТ)</t>
  </si>
  <si>
    <t>ФИН по состоянию на 01.10.2024, тыс. руб. с НДС (без взаимозачетов)</t>
  </si>
  <si>
    <t>100%</t>
  </si>
  <si>
    <t>90%</t>
  </si>
  <si>
    <t>Смещение срока в связи с выслкой зарузкой тех. служб (выполнение работ хоз. способом)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</si>
</sst>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623</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624</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627</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628</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628</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628</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628</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628</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629</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628</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628</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628</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630</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628</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46.058591967691306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1.3474638083432575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631</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M_00.0032.000032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Техническое перевооружение системы телемеханики и регистратора аварийных событий на ПС 220 кВ Татарская</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56.45678011693343</v>
      </c>
      <c r="D24" s="279">
        <f t="shared" si="0"/>
        <v>46.058591967691306</v>
      </c>
      <c r="E24" s="284">
        <f t="shared" si="0"/>
        <v>1.2551904033324577</v>
      </c>
      <c r="F24" s="284">
        <f t="shared" si="0"/>
        <v>0</v>
      </c>
      <c r="G24" s="267">
        <f t="shared" si="0"/>
        <v>1.2551904033324577</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47.304060023785979</v>
      </c>
      <c r="D27" s="279">
        <v>39.270756225429338</v>
      </c>
      <c r="E27" s="285">
        <f>J27+N27+G27+P27+T27+X27</f>
        <v>1.2551904033324577</v>
      </c>
      <c r="F27" s="285">
        <f t="shared" si="8"/>
        <v>0</v>
      </c>
      <c r="G27" s="267">
        <v>1.2551904033324577</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640</v>
      </c>
      <c r="J28" s="280">
        <v>0</v>
      </c>
      <c r="K28" s="281" t="s">
        <v>640</v>
      </c>
      <c r="L28" s="266">
        <v>0</v>
      </c>
      <c r="M28" s="268" t="s">
        <v>640</v>
      </c>
      <c r="N28" s="280">
        <v>0</v>
      </c>
      <c r="O28" s="281" t="s">
        <v>640</v>
      </c>
      <c r="P28" s="154">
        <v>0</v>
      </c>
      <c r="Q28" s="154" t="s">
        <v>640</v>
      </c>
      <c r="R28" s="280">
        <v>0</v>
      </c>
      <c r="S28" s="281">
        <v>0</v>
      </c>
      <c r="T28" s="154">
        <v>0</v>
      </c>
      <c r="U28" s="154" t="s">
        <v>640</v>
      </c>
      <c r="V28" s="280">
        <v>0</v>
      </c>
      <c r="W28" s="281">
        <v>0</v>
      </c>
      <c r="X28" s="154">
        <v>0</v>
      </c>
      <c r="Y28" s="154" t="s">
        <v>640</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640</v>
      </c>
      <c r="J29" s="280">
        <v>0</v>
      </c>
      <c r="K29" s="281" t="s">
        <v>640</v>
      </c>
      <c r="L29" s="266">
        <v>0</v>
      </c>
      <c r="M29" s="268" t="s">
        <v>640</v>
      </c>
      <c r="N29" s="280">
        <v>0</v>
      </c>
      <c r="O29" s="281" t="s">
        <v>640</v>
      </c>
      <c r="P29" s="154">
        <v>0</v>
      </c>
      <c r="Q29" s="288" t="s">
        <v>640</v>
      </c>
      <c r="R29" s="280">
        <v>0</v>
      </c>
      <c r="S29" s="281">
        <v>0</v>
      </c>
      <c r="T29" s="154">
        <v>0</v>
      </c>
      <c r="U29" s="154" t="s">
        <v>640</v>
      </c>
      <c r="V29" s="280">
        <v>0</v>
      </c>
      <c r="W29" s="281">
        <v>0</v>
      </c>
      <c r="X29" s="154">
        <v>0</v>
      </c>
      <c r="Y29" s="154" t="s">
        <v>640</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640</v>
      </c>
      <c r="J30" s="280">
        <v>0</v>
      </c>
      <c r="K30" s="281" t="s">
        <v>640</v>
      </c>
      <c r="L30" s="266">
        <v>0</v>
      </c>
      <c r="M30" s="268" t="s">
        <v>640</v>
      </c>
      <c r="N30" s="280">
        <v>0</v>
      </c>
      <c r="O30" s="281" t="s">
        <v>640</v>
      </c>
      <c r="P30" s="154">
        <v>0</v>
      </c>
      <c r="Q30" s="154" t="s">
        <v>640</v>
      </c>
      <c r="R30" s="280">
        <v>0</v>
      </c>
      <c r="S30" s="281">
        <v>0</v>
      </c>
      <c r="T30" s="154">
        <v>0</v>
      </c>
      <c r="U30" s="154" t="s">
        <v>640</v>
      </c>
      <c r="V30" s="280">
        <v>0</v>
      </c>
      <c r="W30" s="281">
        <v>0</v>
      </c>
      <c r="X30" s="154">
        <v>0</v>
      </c>
      <c r="Y30" s="154" t="s">
        <v>640</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640</v>
      </c>
      <c r="J31" s="280">
        <v>0</v>
      </c>
      <c r="K31" s="281" t="s">
        <v>640</v>
      </c>
      <c r="L31" s="266">
        <v>0</v>
      </c>
      <c r="M31" s="268" t="s">
        <v>640</v>
      </c>
      <c r="N31" s="280">
        <v>0</v>
      </c>
      <c r="O31" s="281" t="s">
        <v>640</v>
      </c>
      <c r="P31" s="154">
        <v>0</v>
      </c>
      <c r="Q31" s="154" t="s">
        <v>640</v>
      </c>
      <c r="R31" s="280">
        <v>0</v>
      </c>
      <c r="S31" s="281">
        <v>0</v>
      </c>
      <c r="T31" s="154">
        <v>0</v>
      </c>
      <c r="U31" s="154" t="s">
        <v>640</v>
      </c>
      <c r="V31" s="280">
        <v>0</v>
      </c>
      <c r="W31" s="281">
        <v>0</v>
      </c>
      <c r="X31" s="154">
        <v>0</v>
      </c>
      <c r="Y31" s="154" t="s">
        <v>640</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9.1527200931474511</v>
      </c>
      <c r="D33" s="280">
        <v>6.7878357422619668</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47.305286499015025</v>
      </c>
      <c r="D34" s="279">
        <f t="shared" ref="D34:G34" si="19">SUM(D35:D38)</f>
        <v>38.786713280000001</v>
      </c>
      <c r="E34" s="285">
        <f t="shared" ref="E34" si="20">J34+N34+G34+P34+T34+X34</f>
        <v>0.67240255999998999</v>
      </c>
      <c r="F34" s="279">
        <f t="shared" si="19"/>
        <v>0</v>
      </c>
      <c r="G34" s="267">
        <f t="shared" si="19"/>
        <v>0.67240255999998999</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0.58722000000000008</v>
      </c>
      <c r="D35" s="280">
        <v>0.58722000000000008</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14.770453893850396</v>
      </c>
      <c r="D36" s="280">
        <v>8.5474108899999983</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23.923173207213068</v>
      </c>
      <c r="D37" s="280">
        <v>28.633281950000011</v>
      </c>
      <c r="E37" s="285">
        <f>J37+N37+G37+P37+T37+X37</f>
        <v>4.5917599999999989E-2</v>
      </c>
      <c r="F37" s="285">
        <f t="shared" si="30"/>
        <v>0</v>
      </c>
      <c r="G37" s="266">
        <v>4.5917599999999989E-2</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8.0244393979515625</v>
      </c>
      <c r="D38" s="280">
        <v>1.0188004399999899</v>
      </c>
      <c r="E38" s="285">
        <f>J38+N38+G38+P38+T38+X38</f>
        <v>0.62648495999998999</v>
      </c>
      <c r="F38" s="285">
        <f>E38-G38</f>
        <v>0</v>
      </c>
      <c r="G38" s="266">
        <v>0.62648495999998999</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v>
      </c>
      <c r="D46" s="280">
        <v>2</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2</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47.305286499015025</v>
      </c>
      <c r="D56" s="280">
        <v>38.786713279999979</v>
      </c>
      <c r="E56" s="285">
        <f t="shared" ref="E56:E61" si="36">J56+N56+G56+P56+T56+X56</f>
        <v>2.3829162899999865</v>
      </c>
      <c r="F56" s="280">
        <f t="shared" si="33"/>
        <v>0</v>
      </c>
      <c r="G56" s="266">
        <v>2.3829162899999865</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2</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6" zoomScale="80" zoomScaleSheetLayoutView="80" workbookViewId="0">
      <selection activeCell="AX6"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M_00.0032.000032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Техническое перевооружение системы телемеханики и регистратора аварийных событий на ПС 220 кВ Татарская</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641</v>
      </c>
      <c r="AY22" s="465" t="s">
        <v>642</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65708.922024490123</v>
      </c>
      <c r="Q26" s="177" t="s">
        <v>425</v>
      </c>
      <c r="R26" s="179">
        <f>SUM(R27:R86)</f>
        <v>65598.369914490118</v>
      </c>
      <c r="S26" s="177" t="s">
        <v>425</v>
      </c>
      <c r="T26" s="177" t="s">
        <v>425</v>
      </c>
      <c r="U26" s="177" t="s">
        <v>425</v>
      </c>
      <c r="V26" s="177" t="s">
        <v>425</v>
      </c>
      <c r="W26" s="177" t="s">
        <v>425</v>
      </c>
      <c r="X26" s="177" t="s">
        <v>425</v>
      </c>
      <c r="Y26" s="177" t="s">
        <v>425</v>
      </c>
      <c r="Z26" s="177" t="s">
        <v>425</v>
      </c>
      <c r="AA26" s="177" t="s">
        <v>425</v>
      </c>
      <c r="AB26" s="179">
        <f>SUM(AB27:AB86)</f>
        <v>54767.879466666673</v>
      </c>
      <c r="AC26" s="177" t="s">
        <v>425</v>
      </c>
      <c r="AD26" s="179">
        <f>SUM(AD27:AD86)</f>
        <v>65721.460829999996</v>
      </c>
      <c r="AE26" s="179">
        <f>SUM(AE27:AE86)</f>
        <v>25173.585564000005</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33789.896059999999</v>
      </c>
      <c r="AY26" s="179">
        <f t="shared" si="46"/>
        <v>40547.875267999996</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264.77999999999997</v>
      </c>
      <c r="Q27" s="214" t="s">
        <v>512</v>
      </c>
      <c r="R27" s="215">
        <v>264.77999999999997</v>
      </c>
      <c r="S27" s="214" t="s">
        <v>513</v>
      </c>
      <c r="T27" s="214" t="s">
        <v>513</v>
      </c>
      <c r="U27" s="214">
        <v>3</v>
      </c>
      <c r="V27" s="214">
        <v>3</v>
      </c>
      <c r="W27" s="214" t="s">
        <v>514</v>
      </c>
      <c r="X27" s="214" t="s">
        <v>515</v>
      </c>
      <c r="Y27" s="214" t="s">
        <v>516</v>
      </c>
      <c r="Z27" s="214">
        <v>1</v>
      </c>
      <c r="AA27" s="214" t="s">
        <v>515</v>
      </c>
      <c r="AB27" s="215">
        <v>222.65122</v>
      </c>
      <c r="AC27" s="214" t="s">
        <v>517</v>
      </c>
      <c r="AD27" s="215">
        <v>267.18218000000002</v>
      </c>
      <c r="AE27" s="291">
        <f>IF(IFERROR(AD27-AY27,"нд")&lt;0,0,IFERROR(AD27-AY27,"нд"))</f>
        <v>0</v>
      </c>
      <c r="AF27" s="214">
        <v>32312132768</v>
      </c>
      <c r="AG27" s="214" t="s">
        <v>518</v>
      </c>
      <c r="AH27" s="214" t="s">
        <v>519</v>
      </c>
      <c r="AI27" s="216">
        <v>44985</v>
      </c>
      <c r="AJ27" s="216">
        <v>44977</v>
      </c>
      <c r="AK27" s="216">
        <v>44991</v>
      </c>
      <c r="AL27" s="216">
        <v>45009</v>
      </c>
      <c r="AM27" s="214" t="s">
        <v>425</v>
      </c>
      <c r="AN27" s="214" t="s">
        <v>425</v>
      </c>
      <c r="AO27" s="214" t="s">
        <v>425</v>
      </c>
      <c r="AP27" s="214" t="s">
        <v>425</v>
      </c>
      <c r="AQ27" s="216">
        <v>45030</v>
      </c>
      <c r="AR27" s="216">
        <v>45027</v>
      </c>
      <c r="AS27" s="216">
        <v>45030</v>
      </c>
      <c r="AT27" s="216">
        <v>45027</v>
      </c>
      <c r="AU27" s="216">
        <v>45046</v>
      </c>
      <c r="AV27" s="214" t="s">
        <v>425</v>
      </c>
      <c r="AW27" s="214" t="s">
        <v>425</v>
      </c>
      <c r="AX27" s="217">
        <v>222.65182000000001</v>
      </c>
      <c r="AY27" s="217">
        <v>267.18218000000002</v>
      </c>
      <c r="AZ27" s="215" t="s">
        <v>520</v>
      </c>
      <c r="BA27" s="215" t="s">
        <v>509</v>
      </c>
      <c r="BB27" s="215" t="s">
        <v>521</v>
      </c>
      <c r="BC27" s="215" t="s">
        <v>522</v>
      </c>
      <c r="BD27" s="215" t="str">
        <f>CONCATENATE(BB27,", ",BA27,", ",N27,", ","договор № ",BC27)</f>
        <v>ООО "ЭКСОНЕНТА", ТМЦ, Поставка автоматических выключателей, договор № ПД-23-00109 от  11.04.2023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509</v>
      </c>
      <c r="N28" s="214" t="s">
        <v>523</v>
      </c>
      <c r="O28" s="214" t="s">
        <v>511</v>
      </c>
      <c r="P28" s="215">
        <v>912.5</v>
      </c>
      <c r="Q28" s="214" t="s">
        <v>512</v>
      </c>
      <c r="R28" s="215">
        <v>912.5</v>
      </c>
      <c r="S28" s="214" t="s">
        <v>513</v>
      </c>
      <c r="T28" s="214" t="s">
        <v>513</v>
      </c>
      <c r="U28" s="214">
        <v>3</v>
      </c>
      <c r="V28" s="214">
        <v>7</v>
      </c>
      <c r="W28" s="214" t="s">
        <v>524</v>
      </c>
      <c r="X28" s="214" t="s">
        <v>525</v>
      </c>
      <c r="Y28" s="214" t="s">
        <v>516</v>
      </c>
      <c r="Z28" s="214">
        <v>1</v>
      </c>
      <c r="AA28" s="214" t="s">
        <v>525</v>
      </c>
      <c r="AB28" s="215">
        <v>748.24995000000001</v>
      </c>
      <c r="AC28" s="214" t="s">
        <v>526</v>
      </c>
      <c r="AD28" s="215">
        <v>897.89994000000002</v>
      </c>
      <c r="AE28" s="291">
        <f t="shared" ref="AE28:AE86" si="49">IF(IFERROR(AD28-AY28,"нд")&lt;0,0,IFERROR(AD28-AY28,"нд"))</f>
        <v>0</v>
      </c>
      <c r="AF28" s="214">
        <v>32312074628</v>
      </c>
      <c r="AG28" s="214" t="s">
        <v>518</v>
      </c>
      <c r="AH28" s="214" t="s">
        <v>519</v>
      </c>
      <c r="AI28" s="216">
        <v>44957</v>
      </c>
      <c r="AJ28" s="216">
        <v>44957</v>
      </c>
      <c r="AK28" s="216">
        <v>44967</v>
      </c>
      <c r="AL28" s="216">
        <v>44992</v>
      </c>
      <c r="AM28" s="214" t="s">
        <v>425</v>
      </c>
      <c r="AN28" s="214" t="s">
        <v>425</v>
      </c>
      <c r="AO28" s="214" t="s">
        <v>425</v>
      </c>
      <c r="AP28" s="214" t="s">
        <v>425</v>
      </c>
      <c r="AQ28" s="216">
        <v>45012</v>
      </c>
      <c r="AR28" s="216">
        <v>45012</v>
      </c>
      <c r="AS28" s="216">
        <v>45012</v>
      </c>
      <c r="AT28" s="216">
        <v>45012</v>
      </c>
      <c r="AU28" s="216">
        <v>45046</v>
      </c>
      <c r="AV28" s="214" t="s">
        <v>425</v>
      </c>
      <c r="AW28" s="214" t="s">
        <v>425</v>
      </c>
      <c r="AX28" s="215">
        <v>748.2499499999999</v>
      </c>
      <c r="AY28" s="215">
        <v>897.89994000000002</v>
      </c>
      <c r="AZ28" s="215" t="s">
        <v>520</v>
      </c>
      <c r="BA28" s="215" t="s">
        <v>509</v>
      </c>
      <c r="BB28" s="215" t="s">
        <v>527</v>
      </c>
      <c r="BC28" s="215" t="s">
        <v>528</v>
      </c>
      <c r="BD28" s="215" t="str">
        <f t="shared" ref="BD28:BD86" si="50">CONCATENATE(BB28,", ",BA28,", ",N28,", ","договор № ",BC28)</f>
        <v>ООО "ТСД" , ТМЦ, Поставка вычислительной техники, договор № ПД-23-00076 от 27.03.2023</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509</v>
      </c>
      <c r="N29" s="214" t="s">
        <v>529</v>
      </c>
      <c r="O29" s="214" t="s">
        <v>511</v>
      </c>
      <c r="P29" s="215">
        <v>863.59</v>
      </c>
      <c r="Q29" s="214" t="s">
        <v>512</v>
      </c>
      <c r="R29" s="215">
        <v>784.64184999999998</v>
      </c>
      <c r="S29" s="214" t="s">
        <v>513</v>
      </c>
      <c r="T29" s="214" t="s">
        <v>513</v>
      </c>
      <c r="U29" s="214">
        <v>12</v>
      </c>
      <c r="V29" s="214">
        <v>4</v>
      </c>
      <c r="W29" s="214" t="s">
        <v>530</v>
      </c>
      <c r="X29" s="214" t="s">
        <v>531</v>
      </c>
      <c r="Y29" s="214" t="s">
        <v>532</v>
      </c>
      <c r="Z29" s="214">
        <v>1</v>
      </c>
      <c r="AA29" s="214" t="s">
        <v>531</v>
      </c>
      <c r="AB29" s="215">
        <v>721.87</v>
      </c>
      <c r="AC29" s="214" t="s">
        <v>533</v>
      </c>
      <c r="AD29" s="215">
        <v>866.24459000000002</v>
      </c>
      <c r="AE29" s="291">
        <f t="shared" si="49"/>
        <v>0</v>
      </c>
      <c r="AF29" s="214">
        <v>32312075183</v>
      </c>
      <c r="AG29" s="214" t="s">
        <v>518</v>
      </c>
      <c r="AH29" s="214" t="s">
        <v>519</v>
      </c>
      <c r="AI29" s="216">
        <v>44957</v>
      </c>
      <c r="AJ29" s="216">
        <v>44957</v>
      </c>
      <c r="AK29" s="216">
        <v>44966</v>
      </c>
      <c r="AL29" s="216">
        <v>44992</v>
      </c>
      <c r="AM29" s="214" t="s">
        <v>425</v>
      </c>
      <c r="AN29" s="214" t="s">
        <v>425</v>
      </c>
      <c r="AO29" s="214" t="s">
        <v>425</v>
      </c>
      <c r="AP29" s="214" t="s">
        <v>425</v>
      </c>
      <c r="AQ29" s="216">
        <v>45012</v>
      </c>
      <c r="AR29" s="216">
        <v>45006</v>
      </c>
      <c r="AS29" s="216">
        <v>45012</v>
      </c>
      <c r="AT29" s="216">
        <v>45006</v>
      </c>
      <c r="AU29" s="216">
        <v>45046</v>
      </c>
      <c r="AV29" s="214" t="s">
        <v>425</v>
      </c>
      <c r="AW29" s="214" t="s">
        <v>425</v>
      </c>
      <c r="AX29" s="215">
        <v>721.8704899999999</v>
      </c>
      <c r="AY29" s="215">
        <v>866.24459000000002</v>
      </c>
      <c r="AZ29" s="215" t="s">
        <v>520</v>
      </c>
      <c r="BA29" s="215" t="s">
        <v>509</v>
      </c>
      <c r="BB29" s="215" t="s">
        <v>534</v>
      </c>
      <c r="BC29" s="215" t="s">
        <v>535</v>
      </c>
      <c r="BD29" s="215" t="str">
        <f t="shared" si="50"/>
        <v>ООО «СибЭлектроКабель», ТМЦ, Поставка кабельно-проводниковой продукции, договор №  ПД-23-00073 от 21.03.2023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509</v>
      </c>
      <c r="N30" s="214" t="s">
        <v>536</v>
      </c>
      <c r="O30" s="214" t="s">
        <v>511</v>
      </c>
      <c r="P30" s="215">
        <v>564.04</v>
      </c>
      <c r="Q30" s="214" t="s">
        <v>512</v>
      </c>
      <c r="R30" s="215">
        <v>508.14</v>
      </c>
      <c r="S30" s="214" t="s">
        <v>513</v>
      </c>
      <c r="T30" s="214" t="s">
        <v>513</v>
      </c>
      <c r="U30" s="214">
        <v>5</v>
      </c>
      <c r="V30" s="214">
        <v>4</v>
      </c>
      <c r="W30" s="214" t="s">
        <v>537</v>
      </c>
      <c r="X30" s="214" t="s">
        <v>538</v>
      </c>
      <c r="Y30" s="214" t="s">
        <v>539</v>
      </c>
      <c r="Z30" s="214">
        <v>1</v>
      </c>
      <c r="AA30" s="214" t="s">
        <v>538</v>
      </c>
      <c r="AB30" s="215">
        <v>388</v>
      </c>
      <c r="AC30" s="214" t="s">
        <v>540</v>
      </c>
      <c r="AD30" s="215">
        <v>465.6</v>
      </c>
      <c r="AE30" s="291">
        <f t="shared" si="49"/>
        <v>0</v>
      </c>
      <c r="AF30" s="214">
        <v>32312136963</v>
      </c>
      <c r="AG30" s="214" t="s">
        <v>518</v>
      </c>
      <c r="AH30" s="214" t="s">
        <v>519</v>
      </c>
      <c r="AI30" s="216">
        <v>44985</v>
      </c>
      <c r="AJ30" s="216">
        <v>44977</v>
      </c>
      <c r="AK30" s="216">
        <v>44988</v>
      </c>
      <c r="AL30" s="216">
        <v>45007</v>
      </c>
      <c r="AM30" s="214" t="s">
        <v>425</v>
      </c>
      <c r="AN30" s="214" t="s">
        <v>425</v>
      </c>
      <c r="AO30" s="214" t="s">
        <v>425</v>
      </c>
      <c r="AP30" s="214" t="s">
        <v>425</v>
      </c>
      <c r="AQ30" s="216">
        <v>45027</v>
      </c>
      <c r="AR30" s="216">
        <v>45020</v>
      </c>
      <c r="AS30" s="216">
        <v>45027</v>
      </c>
      <c r="AT30" s="216">
        <v>45020</v>
      </c>
      <c r="AU30" s="216">
        <v>45107</v>
      </c>
      <c r="AV30" s="214" t="s">
        <v>425</v>
      </c>
      <c r="AW30" s="214" t="s">
        <v>425</v>
      </c>
      <c r="AX30" s="215">
        <v>388</v>
      </c>
      <c r="AY30" s="215">
        <v>465.6</v>
      </c>
      <c r="AZ30" s="215" t="s">
        <v>520</v>
      </c>
      <c r="BA30" s="215" t="s">
        <v>509</v>
      </c>
      <c r="BB30" s="215" t="s">
        <v>540</v>
      </c>
      <c r="BC30" s="215" t="s">
        <v>541</v>
      </c>
      <c r="BD30" s="215" t="str">
        <f t="shared" si="50"/>
        <v>ООО ТД "ОПЫТНЫЙ ЗАВОД ЭНЕРГООБОРУДОВАНИЯ", ТМЦ, Поставка реле, договор № ПД-23-00098 от 04.04.2023</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509</v>
      </c>
      <c r="N31" s="214" t="s">
        <v>542</v>
      </c>
      <c r="O31" s="214" t="s">
        <v>511</v>
      </c>
      <c r="P31" s="215">
        <v>802.97847999999999</v>
      </c>
      <c r="Q31" s="214" t="s">
        <v>512</v>
      </c>
      <c r="R31" s="215">
        <v>846.60152000000005</v>
      </c>
      <c r="S31" s="214" t="s">
        <v>513</v>
      </c>
      <c r="T31" s="214" t="s">
        <v>513</v>
      </c>
      <c r="U31" s="214">
        <v>7</v>
      </c>
      <c r="V31" s="214">
        <v>2</v>
      </c>
      <c r="W31" s="214" t="s">
        <v>543</v>
      </c>
      <c r="X31" s="214" t="s">
        <v>544</v>
      </c>
      <c r="Y31" s="214" t="s">
        <v>539</v>
      </c>
      <c r="Z31" s="214">
        <v>1</v>
      </c>
      <c r="AA31" s="214" t="s">
        <v>544</v>
      </c>
      <c r="AB31" s="215">
        <v>490</v>
      </c>
      <c r="AC31" s="214" t="s">
        <v>545</v>
      </c>
      <c r="AD31" s="215">
        <v>588</v>
      </c>
      <c r="AE31" s="291">
        <f t="shared" si="49"/>
        <v>0</v>
      </c>
      <c r="AF31" s="214">
        <v>32312243829</v>
      </c>
      <c r="AG31" s="214" t="s">
        <v>518</v>
      </c>
      <c r="AH31" s="214" t="s">
        <v>519</v>
      </c>
      <c r="AI31" s="216">
        <v>44957</v>
      </c>
      <c r="AJ31" s="216">
        <v>45016</v>
      </c>
      <c r="AK31" s="216">
        <v>45034</v>
      </c>
      <c r="AL31" s="216">
        <v>45043</v>
      </c>
      <c r="AM31" s="214" t="s">
        <v>425</v>
      </c>
      <c r="AN31" s="214" t="s">
        <v>425</v>
      </c>
      <c r="AO31" s="214" t="s">
        <v>425</v>
      </c>
      <c r="AP31" s="214" t="s">
        <v>425</v>
      </c>
      <c r="AQ31" s="216">
        <v>45063</v>
      </c>
      <c r="AR31" s="216">
        <v>45062</v>
      </c>
      <c r="AS31" s="216">
        <v>45063</v>
      </c>
      <c r="AT31" s="216">
        <v>45062</v>
      </c>
      <c r="AU31" s="216">
        <v>45076</v>
      </c>
      <c r="AV31" s="214" t="s">
        <v>425</v>
      </c>
      <c r="AW31" s="214" t="s">
        <v>425</v>
      </c>
      <c r="AX31" s="215">
        <v>490</v>
      </c>
      <c r="AY31" s="215">
        <v>588</v>
      </c>
      <c r="AZ31" s="215" t="s">
        <v>520</v>
      </c>
      <c r="BA31" s="215" t="s">
        <v>509</v>
      </c>
      <c r="BB31" s="215" t="s">
        <v>546</v>
      </c>
      <c r="BC31" s="215" t="s">
        <v>547</v>
      </c>
      <c r="BD31" s="215" t="str">
        <f t="shared" si="50"/>
        <v>ООО «ТД» Опытный завод» , ТМЦ, Поставка электроаппаратуры, договор № ПД-23-00164 от 16.05.2023</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509</v>
      </c>
      <c r="N32" s="214" t="s">
        <v>548</v>
      </c>
      <c r="O32" s="214" t="s">
        <v>511</v>
      </c>
      <c r="P32" s="215">
        <v>2817.79</v>
      </c>
      <c r="Q32" s="214" t="s">
        <v>512</v>
      </c>
      <c r="R32" s="215">
        <v>2817.79</v>
      </c>
      <c r="S32" s="214" t="s">
        <v>513</v>
      </c>
      <c r="T32" s="214" t="s">
        <v>513</v>
      </c>
      <c r="U32" s="214">
        <v>4</v>
      </c>
      <c r="V32" s="214">
        <v>3</v>
      </c>
      <c r="W32" s="214" t="s">
        <v>549</v>
      </c>
      <c r="X32" s="214" t="s">
        <v>550</v>
      </c>
      <c r="Y32" s="214" t="s">
        <v>532</v>
      </c>
      <c r="Z32" s="214">
        <v>1</v>
      </c>
      <c r="AA32" s="214" t="s">
        <v>550</v>
      </c>
      <c r="AB32" s="215">
        <v>2409.2908333333335</v>
      </c>
      <c r="AC32" s="214" t="s">
        <v>551</v>
      </c>
      <c r="AD32" s="215">
        <v>2891.1489999999999</v>
      </c>
      <c r="AE32" s="291">
        <f t="shared" si="49"/>
        <v>9.9400000000059663E-2</v>
      </c>
      <c r="AF32" s="214">
        <v>32312070251</v>
      </c>
      <c r="AG32" s="214" t="s">
        <v>518</v>
      </c>
      <c r="AH32" s="214" t="s">
        <v>519</v>
      </c>
      <c r="AI32" s="216">
        <v>44957</v>
      </c>
      <c r="AJ32" s="216">
        <v>44956</v>
      </c>
      <c r="AK32" s="216">
        <v>44964</v>
      </c>
      <c r="AL32" s="216">
        <v>44985</v>
      </c>
      <c r="AM32" s="214" t="s">
        <v>425</v>
      </c>
      <c r="AN32" s="214" t="s">
        <v>425</v>
      </c>
      <c r="AO32" s="214" t="s">
        <v>425</v>
      </c>
      <c r="AP32" s="214" t="s">
        <v>425</v>
      </c>
      <c r="AQ32" s="216">
        <v>45005</v>
      </c>
      <c r="AR32" s="216">
        <v>45000</v>
      </c>
      <c r="AS32" s="216">
        <v>45005</v>
      </c>
      <c r="AT32" s="216">
        <v>45000</v>
      </c>
      <c r="AU32" s="216">
        <v>45046</v>
      </c>
      <c r="AV32" s="214" t="s">
        <v>425</v>
      </c>
      <c r="AW32" s="214" t="s">
        <v>425</v>
      </c>
      <c r="AX32" s="215">
        <v>2409.2080000000001</v>
      </c>
      <c r="AY32" s="215">
        <v>2891.0495999999998</v>
      </c>
      <c r="AZ32" s="215" t="s">
        <v>520</v>
      </c>
      <c r="BA32" s="215" t="s">
        <v>509</v>
      </c>
      <c r="BB32" s="215" t="s">
        <v>552</v>
      </c>
      <c r="BC32" s="215" t="s">
        <v>553</v>
      </c>
      <c r="BD32" s="215" t="str">
        <f t="shared" si="50"/>
        <v>ООО "ТЭРРА Импэкс", ТМЦ, Поставка электроизмерительных и диагностических приборов, договор № ПД-23-00068 от 15.03.2023</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509</v>
      </c>
      <c r="N33" s="214" t="s">
        <v>554</v>
      </c>
      <c r="O33" s="214" t="s">
        <v>511</v>
      </c>
      <c r="P33" s="215">
        <v>234.53</v>
      </c>
      <c r="Q33" s="214" t="s">
        <v>512</v>
      </c>
      <c r="R33" s="215">
        <v>215.19800000000001</v>
      </c>
      <c r="S33" s="214" t="s">
        <v>513</v>
      </c>
      <c r="T33" s="214" t="s">
        <v>513</v>
      </c>
      <c r="U33" s="214">
        <v>4</v>
      </c>
      <c r="V33" s="214">
        <v>1</v>
      </c>
      <c r="W33" s="214" t="s">
        <v>555</v>
      </c>
      <c r="X33" s="214">
        <v>215.19800000000001</v>
      </c>
      <c r="Y33" s="214" t="s">
        <v>532</v>
      </c>
      <c r="Z33" s="214">
        <v>1</v>
      </c>
      <c r="AA33" s="214">
        <v>215.19800000000001</v>
      </c>
      <c r="AB33" s="215">
        <v>215.19800000000001</v>
      </c>
      <c r="AC33" s="214" t="s">
        <v>555</v>
      </c>
      <c r="AD33" s="215">
        <v>258.23786000000001</v>
      </c>
      <c r="AE33" s="291">
        <f t="shared" si="49"/>
        <v>0</v>
      </c>
      <c r="AF33" s="214">
        <v>32312074566</v>
      </c>
      <c r="AG33" s="214" t="s">
        <v>518</v>
      </c>
      <c r="AH33" s="214" t="s">
        <v>519</v>
      </c>
      <c r="AI33" s="216">
        <v>44957</v>
      </c>
      <c r="AJ33" s="216">
        <v>44957</v>
      </c>
      <c r="AK33" s="216">
        <v>44966</v>
      </c>
      <c r="AL33" s="216">
        <v>44977</v>
      </c>
      <c r="AM33" s="214" t="s">
        <v>425</v>
      </c>
      <c r="AN33" s="214" t="s">
        <v>425</v>
      </c>
      <c r="AO33" s="214" t="s">
        <v>425</v>
      </c>
      <c r="AP33" s="214" t="s">
        <v>425</v>
      </c>
      <c r="AQ33" s="216">
        <v>44997</v>
      </c>
      <c r="AR33" s="216">
        <v>44995</v>
      </c>
      <c r="AS33" s="216">
        <v>44997</v>
      </c>
      <c r="AT33" s="216">
        <v>44995</v>
      </c>
      <c r="AU33" s="216">
        <v>45046</v>
      </c>
      <c r="AV33" s="214" t="s">
        <v>425</v>
      </c>
      <c r="AW33" s="214" t="s">
        <v>425</v>
      </c>
      <c r="AX33" s="215">
        <v>215.19821999999999</v>
      </c>
      <c r="AY33" s="215">
        <v>258.23786000000001</v>
      </c>
      <c r="AZ33" s="215" t="s">
        <v>520</v>
      </c>
      <c r="BA33" s="215" t="s">
        <v>509</v>
      </c>
      <c r="BB33" s="215" t="s">
        <v>556</v>
      </c>
      <c r="BC33" s="215" t="s">
        <v>557</v>
      </c>
      <c r="BD33" s="215" t="str">
        <f t="shared" si="50"/>
        <v>ООО «Энергоресурс», ТМЦ, Поставка ЖБИ, договор № ПД-23-00057 от 10.03.2023</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509</v>
      </c>
      <c r="N34" s="214" t="s">
        <v>558</v>
      </c>
      <c r="O34" s="214" t="s">
        <v>511</v>
      </c>
      <c r="P34" s="215">
        <v>2413.4699999999998</v>
      </c>
      <c r="Q34" s="214" t="s">
        <v>512</v>
      </c>
      <c r="R34" s="215">
        <v>2413.4699999999998</v>
      </c>
      <c r="S34" s="214" t="s">
        <v>513</v>
      </c>
      <c r="T34" s="214" t="s">
        <v>513</v>
      </c>
      <c r="U34" s="214">
        <v>6</v>
      </c>
      <c r="V34" s="214">
        <v>2</v>
      </c>
      <c r="W34" s="214" t="s">
        <v>559</v>
      </c>
      <c r="X34" s="214" t="s">
        <v>560</v>
      </c>
      <c r="Y34" s="214" t="s">
        <v>516</v>
      </c>
      <c r="Z34" s="214">
        <v>1</v>
      </c>
      <c r="AA34" s="214" t="s">
        <v>561</v>
      </c>
      <c r="AB34" s="215">
        <v>439.18772999999999</v>
      </c>
      <c r="AC34" s="214" t="s">
        <v>562</v>
      </c>
      <c r="AD34" s="215">
        <v>527.02529000000004</v>
      </c>
      <c r="AE34" s="291">
        <f t="shared" si="49"/>
        <v>527.02529000000004</v>
      </c>
      <c r="AF34" s="214">
        <v>32312075128</v>
      </c>
      <c r="AG34" s="214" t="s">
        <v>518</v>
      </c>
      <c r="AH34" s="214" t="s">
        <v>519</v>
      </c>
      <c r="AI34" s="216">
        <v>44957</v>
      </c>
      <c r="AJ34" s="216">
        <v>44957</v>
      </c>
      <c r="AK34" s="216">
        <v>44885</v>
      </c>
      <c r="AL34" s="216">
        <v>44986</v>
      </c>
      <c r="AM34" s="214" t="s">
        <v>425</v>
      </c>
      <c r="AN34" s="214" t="s">
        <v>425</v>
      </c>
      <c r="AO34" s="214" t="s">
        <v>425</v>
      </c>
      <c r="AP34" s="214" t="s">
        <v>425</v>
      </c>
      <c r="AQ34" s="216">
        <v>44907</v>
      </c>
      <c r="AR34" s="216">
        <v>44914</v>
      </c>
      <c r="AS34" s="216">
        <v>44958</v>
      </c>
      <c r="AT34" s="216">
        <v>44958</v>
      </c>
      <c r="AU34" s="216">
        <v>44958</v>
      </c>
      <c r="AV34" s="214" t="s">
        <v>425</v>
      </c>
      <c r="AW34" s="214" t="s">
        <v>425</v>
      </c>
      <c r="AX34" s="215">
        <v>0</v>
      </c>
      <c r="AY34" s="215">
        <v>0</v>
      </c>
      <c r="AZ34" s="215" t="s">
        <v>520</v>
      </c>
      <c r="BA34" s="215" t="s">
        <v>509</v>
      </c>
      <c r="BB34" s="215" t="s">
        <v>563</v>
      </c>
      <c r="BC34" s="215" t="s">
        <v>564</v>
      </c>
      <c r="BD34" s="215" t="str">
        <f t="shared" si="50"/>
        <v>ООО
«ИНФЛЕКС», ТМЦ, Поставка оборудования связи и телемеханики, договор № ПД-22-00363 от 12.02.2022</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509</v>
      </c>
      <c r="N35" s="214" t="s">
        <v>565</v>
      </c>
      <c r="O35" s="214" t="s">
        <v>511</v>
      </c>
      <c r="P35" s="215">
        <v>544.47249999999997</v>
      </c>
      <c r="Q35" s="214" t="s">
        <v>512</v>
      </c>
      <c r="R35" s="215">
        <v>544.47249999999997</v>
      </c>
      <c r="S35" s="214" t="s">
        <v>513</v>
      </c>
      <c r="T35" s="214" t="s">
        <v>513</v>
      </c>
      <c r="U35" s="214">
        <v>4</v>
      </c>
      <c r="V35" s="214">
        <v>3</v>
      </c>
      <c r="W35" s="214" t="s">
        <v>566</v>
      </c>
      <c r="X35" s="214" t="s">
        <v>567</v>
      </c>
      <c r="Y35" s="214" t="s">
        <v>516</v>
      </c>
      <c r="Z35" s="214">
        <v>1</v>
      </c>
      <c r="AA35" s="214" t="s">
        <v>567</v>
      </c>
      <c r="AB35" s="215">
        <v>443.74363</v>
      </c>
      <c r="AC35" s="214" t="s">
        <v>568</v>
      </c>
      <c r="AD35" s="215">
        <v>532.49235999999996</v>
      </c>
      <c r="AE35" s="291">
        <f t="shared" si="49"/>
        <v>4.0000001035878086E-6</v>
      </c>
      <c r="AF35" s="214">
        <v>32312217587</v>
      </c>
      <c r="AG35" s="214" t="s">
        <v>518</v>
      </c>
      <c r="AH35" s="214" t="s">
        <v>519</v>
      </c>
      <c r="AI35" s="216">
        <v>44957</v>
      </c>
      <c r="AJ35" s="216">
        <v>44957</v>
      </c>
      <c r="AK35" s="216">
        <v>45021</v>
      </c>
      <c r="AL35" s="216">
        <v>45027</v>
      </c>
      <c r="AM35" s="214" t="s">
        <v>425</v>
      </c>
      <c r="AN35" s="214" t="s">
        <v>425</v>
      </c>
      <c r="AO35" s="214" t="s">
        <v>425</v>
      </c>
      <c r="AP35" s="214" t="s">
        <v>425</v>
      </c>
      <c r="AQ35" s="216">
        <v>45048</v>
      </c>
      <c r="AR35" s="216">
        <v>45048</v>
      </c>
      <c r="AS35" s="216">
        <v>45078</v>
      </c>
      <c r="AT35" s="216">
        <v>45078</v>
      </c>
      <c r="AU35" s="216">
        <v>45078</v>
      </c>
      <c r="AV35" s="214" t="s">
        <v>425</v>
      </c>
      <c r="AW35" s="214" t="s">
        <v>425</v>
      </c>
      <c r="AX35" s="215">
        <v>443.74362999999994</v>
      </c>
      <c r="AY35" s="215">
        <v>532.49235599999986</v>
      </c>
      <c r="AZ35" s="215" t="s">
        <v>520</v>
      </c>
      <c r="BA35" s="215" t="s">
        <v>509</v>
      </c>
      <c r="BB35" s="215" t="s">
        <v>568</v>
      </c>
      <c r="BC35" s="215" t="s">
        <v>569</v>
      </c>
      <c r="BD35" s="215" t="str">
        <f t="shared" si="50"/>
        <v>ОБЩЕСТВО С ОГРАНИЧЕННОЙ ОТВЕТСТВЕННОСТЬЮ "ПЕТЕРБУРГ-ЭЛЕКТРО", ТМЦ, Поставка шкафа DKS, договор № ПД-23-00137 от 02.05.2023</v>
      </c>
    </row>
    <row r="36" spans="1:56" s="218" customFormat="1" ht="13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509</v>
      </c>
      <c r="N36" s="214" t="s">
        <v>570</v>
      </c>
      <c r="O36" s="214" t="s">
        <v>511</v>
      </c>
      <c r="P36" s="215">
        <v>1036.665</v>
      </c>
      <c r="Q36" s="214" t="s">
        <v>512</v>
      </c>
      <c r="R36" s="215">
        <v>1036.67</v>
      </c>
      <c r="S36" s="214" t="s">
        <v>513</v>
      </c>
      <c r="T36" s="214" t="s">
        <v>513</v>
      </c>
      <c r="U36" s="214">
        <v>14</v>
      </c>
      <c r="V36" s="214">
        <v>12</v>
      </c>
      <c r="W36" s="214" t="s">
        <v>571</v>
      </c>
      <c r="X36" s="214" t="s">
        <v>572</v>
      </c>
      <c r="Y36" s="214" t="s">
        <v>573</v>
      </c>
      <c r="Z36" s="214">
        <v>1</v>
      </c>
      <c r="AA36" s="214" t="s">
        <v>572</v>
      </c>
      <c r="AB36" s="215">
        <v>714.71681999999998</v>
      </c>
      <c r="AC36" s="214" t="s">
        <v>574</v>
      </c>
      <c r="AD36" s="215">
        <v>857.66017999999997</v>
      </c>
      <c r="AE36" s="291">
        <f t="shared" si="49"/>
        <v>0</v>
      </c>
      <c r="AF36" s="214">
        <v>32312074445</v>
      </c>
      <c r="AG36" s="214" t="s">
        <v>518</v>
      </c>
      <c r="AH36" s="214" t="s">
        <v>519</v>
      </c>
      <c r="AI36" s="216">
        <v>44957</v>
      </c>
      <c r="AJ36" s="216">
        <v>44957</v>
      </c>
      <c r="AK36" s="216">
        <v>44971</v>
      </c>
      <c r="AL36" s="216">
        <v>44992</v>
      </c>
      <c r="AM36" s="214" t="s">
        <v>425</v>
      </c>
      <c r="AN36" s="214" t="s">
        <v>425</v>
      </c>
      <c r="AO36" s="214" t="s">
        <v>425</v>
      </c>
      <c r="AP36" s="214" t="s">
        <v>425</v>
      </c>
      <c r="AQ36" s="216">
        <v>45012</v>
      </c>
      <c r="AR36" s="216">
        <v>45008</v>
      </c>
      <c r="AS36" s="216">
        <v>45012</v>
      </c>
      <c r="AT36" s="216">
        <v>45008</v>
      </c>
      <c r="AU36" s="216">
        <v>45046</v>
      </c>
      <c r="AV36" s="214" t="s">
        <v>425</v>
      </c>
      <c r="AW36" s="214" t="s">
        <v>425</v>
      </c>
      <c r="AX36" s="215">
        <v>714.7168200000001</v>
      </c>
      <c r="AY36" s="215">
        <v>857.66017999999997</v>
      </c>
      <c r="AZ36" s="215" t="s">
        <v>520</v>
      </c>
      <c r="BA36" s="215" t="s">
        <v>509</v>
      </c>
      <c r="BB36" s="215" t="s">
        <v>575</v>
      </c>
      <c r="BC36" s="215" t="s">
        <v>576</v>
      </c>
      <c r="BD36" s="215" t="str">
        <f t="shared" si="50"/>
        <v>ООО «ТЛЛ», ТМЦ, Поставка коммутатора Cisco и комплектующих к нему, договор № ПД-23-00079 от 23.03.2023</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509</v>
      </c>
      <c r="N37" s="214" t="s">
        <v>577</v>
      </c>
      <c r="O37" s="214" t="s">
        <v>511</v>
      </c>
      <c r="P37" s="215">
        <v>1908.7574999999999</v>
      </c>
      <c r="Q37" s="214" t="s">
        <v>512</v>
      </c>
      <c r="R37" s="215">
        <v>1908.7574999999999</v>
      </c>
      <c r="S37" s="214" t="s">
        <v>513</v>
      </c>
      <c r="T37" s="214" t="s">
        <v>513</v>
      </c>
      <c r="U37" s="214">
        <v>7</v>
      </c>
      <c r="V37" s="214">
        <v>6</v>
      </c>
      <c r="W37" s="214" t="s">
        <v>578</v>
      </c>
      <c r="X37" s="214" t="s">
        <v>579</v>
      </c>
      <c r="Y37" s="214" t="s">
        <v>532</v>
      </c>
      <c r="Z37" s="214">
        <v>1</v>
      </c>
      <c r="AA37" s="214" t="s">
        <v>579</v>
      </c>
      <c r="AB37" s="215">
        <v>1225.0551333333335</v>
      </c>
      <c r="AC37" s="214" t="s">
        <v>580</v>
      </c>
      <c r="AD37" s="215">
        <v>1470.0661600000001</v>
      </c>
      <c r="AE37" s="291">
        <f t="shared" si="49"/>
        <v>0</v>
      </c>
      <c r="AF37" s="214">
        <v>32312116664</v>
      </c>
      <c r="AG37" s="214" t="s">
        <v>518</v>
      </c>
      <c r="AH37" s="214" t="s">
        <v>519</v>
      </c>
      <c r="AI37" s="216">
        <v>44985</v>
      </c>
      <c r="AJ37" s="216">
        <v>44971</v>
      </c>
      <c r="AK37" s="216">
        <v>44987</v>
      </c>
      <c r="AL37" s="216">
        <v>44998</v>
      </c>
      <c r="AM37" s="214" t="s">
        <v>425</v>
      </c>
      <c r="AN37" s="214" t="s">
        <v>425</v>
      </c>
      <c r="AO37" s="214" t="s">
        <v>425</v>
      </c>
      <c r="AP37" s="214" t="s">
        <v>425</v>
      </c>
      <c r="AQ37" s="216">
        <v>45008</v>
      </c>
      <c r="AR37" s="216">
        <v>45019</v>
      </c>
      <c r="AS37" s="216">
        <v>45019</v>
      </c>
      <c r="AT37" s="216">
        <v>45019</v>
      </c>
      <c r="AU37" s="216">
        <v>45046</v>
      </c>
      <c r="AV37" s="214" t="s">
        <v>425</v>
      </c>
      <c r="AW37" s="214" t="s">
        <v>425</v>
      </c>
      <c r="AX37" s="215">
        <v>1225.0551300000002</v>
      </c>
      <c r="AY37" s="215">
        <v>1470.0661600000001</v>
      </c>
      <c r="AZ37" s="215" t="s">
        <v>520</v>
      </c>
      <c r="BA37" s="215" t="s">
        <v>509</v>
      </c>
      <c r="BB37" s="215" t="s">
        <v>581</v>
      </c>
      <c r="BC37" s="215" t="s">
        <v>582</v>
      </c>
      <c r="BD37" s="215" t="str">
        <f t="shared" si="50"/>
        <v>ООО «А2
Систем», ТМЦ, Поставка модуля ЭНМВ, ЭНМИ, договор № ПД-23-00091 от 29.03.2023</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509</v>
      </c>
      <c r="N38" s="214" t="s">
        <v>583</v>
      </c>
      <c r="O38" s="214" t="s">
        <v>511</v>
      </c>
      <c r="P38" s="215">
        <v>206.41104000000001</v>
      </c>
      <c r="Q38" s="214" t="s">
        <v>512</v>
      </c>
      <c r="R38" s="215">
        <v>206.41104000000001</v>
      </c>
      <c r="S38" s="214" t="s">
        <v>513</v>
      </c>
      <c r="T38" s="214" t="s">
        <v>513</v>
      </c>
      <c r="U38" s="214">
        <v>6</v>
      </c>
      <c r="V38" s="214">
        <v>2</v>
      </c>
      <c r="W38" s="214" t="s">
        <v>584</v>
      </c>
      <c r="X38" s="214">
        <v>205.37894</v>
      </c>
      <c r="Y38" s="214" t="s">
        <v>539</v>
      </c>
      <c r="Z38" s="214">
        <v>1</v>
      </c>
      <c r="AA38" s="214">
        <v>205.37894</v>
      </c>
      <c r="AB38" s="215">
        <v>205.37894</v>
      </c>
      <c r="AC38" s="214" t="s">
        <v>584</v>
      </c>
      <c r="AD38" s="215">
        <v>246.45472799999999</v>
      </c>
      <c r="AE38" s="291">
        <f t="shared" si="49"/>
        <v>0</v>
      </c>
      <c r="AF38" s="214">
        <v>32312244019</v>
      </c>
      <c r="AG38" s="214" t="s">
        <v>518</v>
      </c>
      <c r="AH38" s="214" t="s">
        <v>519</v>
      </c>
      <c r="AI38" s="216">
        <v>44985</v>
      </c>
      <c r="AJ38" s="216">
        <v>45016</v>
      </c>
      <c r="AK38" s="216">
        <v>45028</v>
      </c>
      <c r="AL38" s="216">
        <v>45042</v>
      </c>
      <c r="AM38" s="214" t="s">
        <v>425</v>
      </c>
      <c r="AN38" s="214" t="s">
        <v>425</v>
      </c>
      <c r="AO38" s="214" t="s">
        <v>425</v>
      </c>
      <c r="AP38" s="214" t="s">
        <v>425</v>
      </c>
      <c r="AQ38" s="216">
        <v>45062</v>
      </c>
      <c r="AR38" s="216">
        <v>45061</v>
      </c>
      <c r="AS38" s="216">
        <v>45062</v>
      </c>
      <c r="AT38" s="216">
        <v>45061</v>
      </c>
      <c r="AU38" s="216">
        <v>45061</v>
      </c>
      <c r="AV38" s="214" t="s">
        <v>425</v>
      </c>
      <c r="AW38" s="214" t="s">
        <v>425</v>
      </c>
      <c r="AX38" s="215">
        <v>205.37894</v>
      </c>
      <c r="AY38" s="215">
        <v>246.45473000000001</v>
      </c>
      <c r="AZ38" s="215" t="s">
        <v>520</v>
      </c>
      <c r="BA38" s="215" t="s">
        <v>509</v>
      </c>
      <c r="BB38" s="215" t="s">
        <v>584</v>
      </c>
      <c r="BC38" s="215" t="s">
        <v>585</v>
      </c>
      <c r="BD38" s="215" t="str">
        <f t="shared" si="50"/>
        <v>ОБЩЕСТВО С ОГРАНИЧЕННОЙ ОТВЕТСТВЕННОСТЬЮ "ТЕРРА", ТМЦ, Поставка стоечного переключателя нагрузки, договор № ПД-23-00165 от 15.05.2023</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586</v>
      </c>
      <c r="N39" s="214" t="s">
        <v>587</v>
      </c>
      <c r="O39" s="214" t="s">
        <v>511</v>
      </c>
      <c r="P39" s="215">
        <v>1182.6299999999999</v>
      </c>
      <c r="Q39" s="214" t="s">
        <v>512</v>
      </c>
      <c r="R39" s="215">
        <v>1182.6299999999999</v>
      </c>
      <c r="S39" s="214" t="s">
        <v>588</v>
      </c>
      <c r="T39" s="214" t="s">
        <v>588</v>
      </c>
      <c r="U39" s="214">
        <v>3</v>
      </c>
      <c r="V39" s="214">
        <v>8</v>
      </c>
      <c r="W39" s="214" t="s">
        <v>589</v>
      </c>
      <c r="X39" s="214" t="s">
        <v>590</v>
      </c>
      <c r="Y39" s="214" t="s">
        <v>539</v>
      </c>
      <c r="Z39" s="214">
        <v>1</v>
      </c>
      <c r="AA39" s="214" t="s">
        <v>591</v>
      </c>
      <c r="AB39" s="215">
        <v>587.22</v>
      </c>
      <c r="AC39" s="214" t="s">
        <v>592</v>
      </c>
      <c r="AD39" s="215">
        <v>704.66399999999999</v>
      </c>
      <c r="AE39" s="291">
        <f t="shared" si="49"/>
        <v>0</v>
      </c>
      <c r="AF39" s="214">
        <v>31907796068</v>
      </c>
      <c r="AG39" s="214" t="s">
        <v>518</v>
      </c>
      <c r="AH39" s="214" t="s">
        <v>593</v>
      </c>
      <c r="AI39" s="216">
        <v>43585</v>
      </c>
      <c r="AJ39" s="216">
        <v>43592</v>
      </c>
      <c r="AK39" s="216">
        <v>43600</v>
      </c>
      <c r="AL39" s="216">
        <v>43612</v>
      </c>
      <c r="AM39" s="214" t="s">
        <v>425</v>
      </c>
      <c r="AN39" s="214" t="s">
        <v>425</v>
      </c>
      <c r="AO39" s="214" t="s">
        <v>425</v>
      </c>
      <c r="AP39" s="214" t="s">
        <v>425</v>
      </c>
      <c r="AQ39" s="216">
        <v>43632</v>
      </c>
      <c r="AR39" s="216">
        <v>43640</v>
      </c>
      <c r="AS39" s="216">
        <v>43632</v>
      </c>
      <c r="AT39" s="216">
        <v>43640</v>
      </c>
      <c r="AU39" s="216">
        <v>43819</v>
      </c>
      <c r="AV39" s="214" t="s">
        <v>425</v>
      </c>
      <c r="AW39" s="214" t="s">
        <v>425</v>
      </c>
      <c r="AX39" s="215">
        <v>587.22</v>
      </c>
      <c r="AY39" s="215">
        <v>704.66399999999999</v>
      </c>
      <c r="AZ39" s="215" t="s">
        <v>594</v>
      </c>
      <c r="BA39" s="215" t="s">
        <v>586</v>
      </c>
      <c r="BB39" s="215" t="s">
        <v>595</v>
      </c>
      <c r="BC39" s="215" t="s">
        <v>596</v>
      </c>
      <c r="BD39" s="215" t="str">
        <f t="shared" si="50"/>
        <v>ООО "Инерджи", ПИР,  Проектно-изыскательские работы по реконструкции системы телемеханики на ПС 220 кВ АО "Электромагистраль", договор № ИП-19-00175 от 24.06.2019</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597</v>
      </c>
      <c r="N40" s="214" t="s">
        <v>598</v>
      </c>
      <c r="O40" s="214" t="s">
        <v>511</v>
      </c>
      <c r="P40" s="215">
        <v>26426.958699999999</v>
      </c>
      <c r="Q40" s="214" t="s">
        <v>512</v>
      </c>
      <c r="R40" s="215">
        <v>26426.958699999999</v>
      </c>
      <c r="S40" s="214" t="s">
        <v>599</v>
      </c>
      <c r="T40" s="214" t="s">
        <v>599</v>
      </c>
      <c r="U40" s="214">
        <v>6</v>
      </c>
      <c r="V40" s="214">
        <v>4</v>
      </c>
      <c r="W40" s="214" t="s">
        <v>600</v>
      </c>
      <c r="X40" s="214" t="s">
        <v>601</v>
      </c>
      <c r="Y40" s="214" t="s">
        <v>539</v>
      </c>
      <c r="Z40" s="214" t="s">
        <v>539</v>
      </c>
      <c r="AA40" s="214" t="s">
        <v>601</v>
      </c>
      <c r="AB40" s="215">
        <v>23519.99</v>
      </c>
      <c r="AC40" s="214" t="s">
        <v>602</v>
      </c>
      <c r="AD40" s="215">
        <v>28223.991890000001</v>
      </c>
      <c r="AE40" s="291">
        <f t="shared" si="49"/>
        <v>24646.460858000002</v>
      </c>
      <c r="AF40" s="214">
        <v>32009484671</v>
      </c>
      <c r="AG40" s="214" t="s">
        <v>518</v>
      </c>
      <c r="AH40" s="214" t="s">
        <v>519</v>
      </c>
      <c r="AI40" s="216">
        <v>44104</v>
      </c>
      <c r="AJ40" s="216">
        <v>44085</v>
      </c>
      <c r="AK40" s="216">
        <v>44102</v>
      </c>
      <c r="AL40" s="216">
        <v>44113</v>
      </c>
      <c r="AM40" s="214" t="s">
        <v>425</v>
      </c>
      <c r="AN40" s="214" t="s">
        <v>425</v>
      </c>
      <c r="AO40" s="214" t="s">
        <v>425</v>
      </c>
      <c r="AP40" s="214" t="s">
        <v>425</v>
      </c>
      <c r="AQ40" s="216">
        <v>44133</v>
      </c>
      <c r="AR40" s="216">
        <v>44131</v>
      </c>
      <c r="AS40" s="216">
        <v>44133</v>
      </c>
      <c r="AT40" s="216">
        <v>44131</v>
      </c>
      <c r="AU40" s="216">
        <v>44925</v>
      </c>
      <c r="AV40" s="214" t="s">
        <v>603</v>
      </c>
      <c r="AW40" s="214" t="s">
        <v>425</v>
      </c>
      <c r="AX40" s="215">
        <v>2981.2758600000002</v>
      </c>
      <c r="AY40" s="215">
        <v>3577.5310320000003</v>
      </c>
      <c r="AZ40" s="215" t="s">
        <v>594</v>
      </c>
      <c r="BA40" s="215" t="s">
        <v>604</v>
      </c>
      <c r="BB40" s="215" t="s">
        <v>602</v>
      </c>
      <c r="BC40" s="215" t="s">
        <v>605</v>
      </c>
      <c r="BD40" s="215" t="str">
        <f t="shared" si="50"/>
        <v>ООО "ЭМА", СМР, Выполнение строительно-монтажных и пусконаладочных работ по техническому перевооружению системы телемеханики и регистратора аварийных событий на ПС 220 кВ Татарская, договор № ИП-20-00232 от 27.10.2020</v>
      </c>
    </row>
    <row r="41" spans="1:56" s="218" customFormat="1" ht="123.7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509</v>
      </c>
      <c r="N41" s="214" t="s">
        <v>606</v>
      </c>
      <c r="O41" s="214" t="s">
        <v>511</v>
      </c>
      <c r="P41" s="215">
        <v>19780.542064490121</v>
      </c>
      <c r="Q41" s="214" t="s">
        <v>512</v>
      </c>
      <c r="R41" s="215">
        <v>19780.542064490121</v>
      </c>
      <c r="S41" s="214" t="s">
        <v>599</v>
      </c>
      <c r="T41" s="214" t="s">
        <v>599</v>
      </c>
      <c r="U41" s="214">
        <v>7</v>
      </c>
      <c r="V41" s="214">
        <v>6</v>
      </c>
      <c r="W41" s="214" t="s">
        <v>607</v>
      </c>
      <c r="X41" s="214" t="s">
        <v>608</v>
      </c>
      <c r="Y41" s="214" t="s">
        <v>609</v>
      </c>
      <c r="Z41" s="214">
        <v>1</v>
      </c>
      <c r="AA41" s="214" t="s">
        <v>610</v>
      </c>
      <c r="AB41" s="215">
        <v>16878</v>
      </c>
      <c r="AC41" s="214" t="s">
        <v>611</v>
      </c>
      <c r="AD41" s="215">
        <v>20253.599999999999</v>
      </c>
      <c r="AE41" s="291">
        <f t="shared" si="49"/>
        <v>0</v>
      </c>
      <c r="AF41" s="214">
        <v>32009320956</v>
      </c>
      <c r="AG41" s="214" t="s">
        <v>518</v>
      </c>
      <c r="AH41" s="214" t="s">
        <v>593</v>
      </c>
      <c r="AI41" s="216">
        <v>44043</v>
      </c>
      <c r="AJ41" s="216">
        <v>44042</v>
      </c>
      <c r="AK41" s="216">
        <v>44050</v>
      </c>
      <c r="AL41" s="216">
        <v>44067</v>
      </c>
      <c r="AM41" s="214" t="s">
        <v>425</v>
      </c>
      <c r="AN41" s="214" t="s">
        <v>425</v>
      </c>
      <c r="AO41" s="214" t="s">
        <v>425</v>
      </c>
      <c r="AP41" s="214" t="s">
        <v>425</v>
      </c>
      <c r="AQ41" s="216">
        <v>44087</v>
      </c>
      <c r="AR41" s="216">
        <v>44083</v>
      </c>
      <c r="AS41" s="216">
        <v>44087</v>
      </c>
      <c r="AT41" s="216">
        <v>44165</v>
      </c>
      <c r="AU41" s="216">
        <v>44193</v>
      </c>
      <c r="AV41" s="214" t="s">
        <v>425</v>
      </c>
      <c r="AW41" s="214" t="s">
        <v>425</v>
      </c>
      <c r="AX41" s="215">
        <v>16878</v>
      </c>
      <c r="AY41" s="215">
        <v>20253.599999999999</v>
      </c>
      <c r="AZ41" s="215" t="s">
        <v>520</v>
      </c>
      <c r="BA41" s="215" t="s">
        <v>509</v>
      </c>
      <c r="BB41" s="215" t="s">
        <v>612</v>
      </c>
      <c r="BC41" s="215" t="s">
        <v>613</v>
      </c>
      <c r="BD41" s="215" t="str">
        <f t="shared" si="50"/>
        <v>ООО "Инженерный центр "Энергосервис", ТМЦ, Поставка оборудования телемеханики, договор № ПД-20-00201 от 09.09.2020</v>
      </c>
    </row>
    <row r="42" spans="1:56" s="218" customFormat="1" ht="67.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604</v>
      </c>
      <c r="N42" s="214" t="s">
        <v>614</v>
      </c>
      <c r="O42" s="214" t="s">
        <v>511</v>
      </c>
      <c r="P42" s="215">
        <v>4489.05</v>
      </c>
      <c r="Q42" s="214" t="s">
        <v>425</v>
      </c>
      <c r="R42" s="215">
        <v>4489.05</v>
      </c>
      <c r="S42" s="214" t="s">
        <v>588</v>
      </c>
      <c r="T42" s="214" t="s">
        <v>588</v>
      </c>
      <c r="U42" s="214">
        <v>3</v>
      </c>
      <c r="V42" s="214">
        <v>1</v>
      </c>
      <c r="W42" s="214" t="s">
        <v>615</v>
      </c>
      <c r="X42" s="214">
        <v>4400</v>
      </c>
      <c r="Y42" s="214" t="s">
        <v>539</v>
      </c>
      <c r="Z42" s="214">
        <v>1</v>
      </c>
      <c r="AA42" s="214">
        <v>4400</v>
      </c>
      <c r="AB42" s="215">
        <v>4400</v>
      </c>
      <c r="AC42" s="214" t="s">
        <v>615</v>
      </c>
      <c r="AD42" s="215">
        <v>5280</v>
      </c>
      <c r="AE42" s="291">
        <f t="shared" si="49"/>
        <v>0</v>
      </c>
      <c r="AF42" s="214">
        <v>32312541168</v>
      </c>
      <c r="AG42" s="214" t="s">
        <v>518</v>
      </c>
      <c r="AH42" s="214" t="s">
        <v>593</v>
      </c>
      <c r="AI42" s="216">
        <v>45107</v>
      </c>
      <c r="AJ42" s="216">
        <v>45107</v>
      </c>
      <c r="AK42" s="216">
        <v>45119</v>
      </c>
      <c r="AL42" s="216">
        <v>45133</v>
      </c>
      <c r="AM42" s="214" t="s">
        <v>425</v>
      </c>
      <c r="AN42" s="214" t="s">
        <v>425</v>
      </c>
      <c r="AO42" s="214" t="s">
        <v>425</v>
      </c>
      <c r="AP42" s="214" t="s">
        <v>425</v>
      </c>
      <c r="AQ42" s="216">
        <v>45153</v>
      </c>
      <c r="AR42" s="216">
        <v>45153</v>
      </c>
      <c r="AS42" s="216">
        <v>45153</v>
      </c>
      <c r="AT42" s="216">
        <v>45153</v>
      </c>
      <c r="AU42" s="216">
        <v>45275</v>
      </c>
      <c r="AV42" s="214" t="s">
        <v>425</v>
      </c>
      <c r="AW42" s="214" t="s">
        <v>425</v>
      </c>
      <c r="AX42" s="215">
        <v>4400</v>
      </c>
      <c r="AY42" s="215">
        <v>5280</v>
      </c>
      <c r="AZ42" s="215" t="s">
        <v>594</v>
      </c>
      <c r="BA42" s="215" t="s">
        <v>604</v>
      </c>
      <c r="BB42" s="215" t="s">
        <v>615</v>
      </c>
      <c r="BC42" s="215" t="s">
        <v>616</v>
      </c>
      <c r="BD42" s="215" t="str">
        <f t="shared" si="50"/>
        <v>ООО "Ампер. Ком", СМР, Выполнение строительно-монтажных работ по проекту "Техническое перевооружение системы телемеханики и регистратора аварийных событий на ПС 220 кВ Татарская", договор № ИП-23-00259 от 15.08.2023</v>
      </c>
    </row>
    <row r="43" spans="1:56" s="218" customFormat="1" ht="56.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509</v>
      </c>
      <c r="N43" s="214" t="s">
        <v>617</v>
      </c>
      <c r="O43" s="214" t="s">
        <v>511</v>
      </c>
      <c r="P43" s="215">
        <v>1259.75674</v>
      </c>
      <c r="Q43" s="214" t="s">
        <v>425</v>
      </c>
      <c r="R43" s="215">
        <v>1259.75674</v>
      </c>
      <c r="S43" s="214" t="s">
        <v>513</v>
      </c>
      <c r="T43" s="214" t="s">
        <v>513</v>
      </c>
      <c r="U43" s="214">
        <v>9</v>
      </c>
      <c r="V43" s="214">
        <v>3</v>
      </c>
      <c r="W43" s="214" t="s">
        <v>618</v>
      </c>
      <c r="X43" s="214">
        <v>1259.75674</v>
      </c>
      <c r="Y43" s="214" t="s">
        <v>539</v>
      </c>
      <c r="Z43" s="214">
        <v>1</v>
      </c>
      <c r="AA43" s="214" t="s">
        <v>619</v>
      </c>
      <c r="AB43" s="215">
        <v>1159.3272099999999</v>
      </c>
      <c r="AC43" s="214" t="s">
        <v>620</v>
      </c>
      <c r="AD43" s="215">
        <v>1391.192652</v>
      </c>
      <c r="AE43" s="291">
        <f t="shared" si="49"/>
        <v>1.1999999969702912E-5</v>
      </c>
      <c r="AF43" s="214">
        <v>32312665859</v>
      </c>
      <c r="AG43" s="214" t="s">
        <v>518</v>
      </c>
      <c r="AH43" s="214" t="s">
        <v>593</v>
      </c>
      <c r="AI43" s="216">
        <v>45169</v>
      </c>
      <c r="AJ43" s="216">
        <v>45149</v>
      </c>
      <c r="AK43" s="216">
        <v>45160</v>
      </c>
      <c r="AL43" s="216">
        <v>45173</v>
      </c>
      <c r="AM43" s="214" t="s">
        <v>425</v>
      </c>
      <c r="AN43" s="214" t="s">
        <v>425</v>
      </c>
      <c r="AO43" s="214" t="s">
        <v>425</v>
      </c>
      <c r="AP43" s="214" t="s">
        <v>425</v>
      </c>
      <c r="AQ43" s="216">
        <v>45193</v>
      </c>
      <c r="AR43" s="216">
        <v>45184</v>
      </c>
      <c r="AS43" s="216">
        <v>45193</v>
      </c>
      <c r="AT43" s="216">
        <v>45184</v>
      </c>
      <c r="AU43" s="216">
        <v>45209</v>
      </c>
      <c r="AV43" s="214" t="s">
        <v>425</v>
      </c>
      <c r="AW43" s="214" t="s">
        <v>425</v>
      </c>
      <c r="AX43" s="215">
        <v>1159.3271999999999</v>
      </c>
      <c r="AY43" s="215">
        <v>1391.19264</v>
      </c>
      <c r="AZ43" s="215" t="s">
        <v>520</v>
      </c>
      <c r="BA43" s="215" t="s">
        <v>509</v>
      </c>
      <c r="BB43" s="215" t="s">
        <v>621</v>
      </c>
      <c r="BC43" s="215" t="s">
        <v>622</v>
      </c>
      <c r="BD43" s="215" t="str">
        <f t="shared" si="50"/>
        <v>Общество с ограниченной ответственностью "Энергомир", ТМЦ, Поставка трансформаторов тока ТЛО, договор № ПД-23-00284 от 15.09.2023</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M_00.0032.000032</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Техническое перевооружение системы телемеханики и регистратора аварийных событий на ПС 220 кВ Татарская</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634</v>
      </c>
    </row>
    <row r="22" spans="1:2" x14ac:dyDescent="0.25">
      <c r="A22" s="157" t="s">
        <v>306</v>
      </c>
      <c r="B22" s="157" t="s">
        <v>639</v>
      </c>
    </row>
    <row r="23" spans="1:2" x14ac:dyDescent="0.25">
      <c r="A23" s="157" t="s">
        <v>288</v>
      </c>
      <c r="B23" s="157" t="s">
        <v>625</v>
      </c>
    </row>
    <row r="24" spans="1:2" x14ac:dyDescent="0.25">
      <c r="A24" s="157" t="s">
        <v>307</v>
      </c>
      <c r="B24" s="157" t="s">
        <v>425</v>
      </c>
    </row>
    <row r="25" spans="1:2" x14ac:dyDescent="0.25">
      <c r="A25" s="158" t="s">
        <v>308</v>
      </c>
      <c r="B25" s="175">
        <v>45626</v>
      </c>
    </row>
    <row r="26" spans="1:2" x14ac:dyDescent="0.25">
      <c r="A26" s="158" t="s">
        <v>309</v>
      </c>
      <c r="B26" s="160" t="s">
        <v>638</v>
      </c>
    </row>
    <row r="27" spans="1:2" x14ac:dyDescent="0.25">
      <c r="A27" s="160" t="str">
        <f>CONCATENATE("Стоимость проекта в прогнозных ценах, млн. руб. с НДС")</f>
        <v>Стоимость проекта в прогнозных ценах, млн. руб. с НДС</v>
      </c>
      <c r="B27" s="171">
        <v>46.058591967691306</v>
      </c>
    </row>
    <row r="28" spans="1:2" ht="93.75" customHeight="1" x14ac:dyDescent="0.25">
      <c r="A28" s="159" t="s">
        <v>310</v>
      </c>
      <c r="B28" s="162" t="s">
        <v>626</v>
      </c>
    </row>
    <row r="29" spans="1:2" ht="28.5" x14ac:dyDescent="0.25">
      <c r="A29" s="160" t="s">
        <v>311</v>
      </c>
      <c r="B29" s="171">
        <f>'7. Паспорт отчет о закупке'!$AB$26*1.2/1000</f>
        <v>65.721455360000007</v>
      </c>
    </row>
    <row r="30" spans="1:2" ht="28.5" x14ac:dyDescent="0.25">
      <c r="A30" s="160" t="s">
        <v>312</v>
      </c>
      <c r="B30" s="171">
        <f>'7. Паспорт отчет о закупке'!$AD$26/1000</f>
        <v>65.721460829999998</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3.0849267100000004</v>
      </c>
    </row>
    <row r="58" spans="1:2" ht="30" x14ac:dyDescent="0.25">
      <c r="A58" s="168" t="s">
        <v>433</v>
      </c>
      <c r="B58" s="161">
        <f>IF(VLOOKUP(1,'7. Паспорт отчет о закупке'!$A$27:$CD$86,52,0)="ПД",VLOOKUP(1,'7. Паспорт отчет о закупке'!$A$27:$CD$86,30,0)/1000,"нд")</f>
        <v>0.26718217999999999</v>
      </c>
    </row>
    <row r="59" spans="1:2" x14ac:dyDescent="0.25">
      <c r="A59" s="168" t="s">
        <v>315</v>
      </c>
      <c r="B59" s="161">
        <f>IF(B58="нд","нд",$B58/$B$27*100)</f>
        <v>0.58009194069028447</v>
      </c>
    </row>
    <row r="60" spans="1:2" x14ac:dyDescent="0.25">
      <c r="A60" s="168" t="s">
        <v>316</v>
      </c>
      <c r="B60" s="161">
        <f>IF(VLOOKUP(1,'7. Паспорт отчет о закупке'!$A$27:$CD$86,52,0)="ПД",VLOOKUP(1,'7. Паспорт отчет о закупке'!$A$27:$CD$86,51,0)/1000,"нд")</f>
        <v>0.26718217999999999</v>
      </c>
    </row>
    <row r="61" spans="1:2" x14ac:dyDescent="0.25">
      <c r="A61" s="168" t="s">
        <v>437</v>
      </c>
      <c r="B61" s="161">
        <f>IF(VLOOKUP(1,'7. Паспорт отчет о закупке'!$A$27:$CD$86,52,0)="ПД",VLOOKUP(1,'7. Паспорт отчет о закупке'!$A$27:$CD$86,50,0)/1000,"нд")</f>
        <v>0.22265182000000003</v>
      </c>
    </row>
    <row r="62" spans="1:2" ht="30" x14ac:dyDescent="0.25">
      <c r="A62" s="168" t="s">
        <v>433</v>
      </c>
      <c r="B62" s="161">
        <f>IF(VLOOKUP(2,'7. Паспорт отчет о закупке'!$A$27:$CD$86,52,0)="ПД",VLOOKUP(2,'7. Паспорт отчет о закупке'!$A$27:$CD$86,30,0)/1000,"нд")</f>
        <v>0.89789994000000006</v>
      </c>
    </row>
    <row r="63" spans="1:2" x14ac:dyDescent="0.25">
      <c r="A63" s="168" t="s">
        <v>315</v>
      </c>
      <c r="B63" s="161">
        <f>IF(B62="нд","нд",$B62/$B$27*100)</f>
        <v>1.9494732722829422</v>
      </c>
    </row>
    <row r="64" spans="1:2" x14ac:dyDescent="0.25">
      <c r="A64" s="168" t="s">
        <v>316</v>
      </c>
      <c r="B64" s="161">
        <f>IF(VLOOKUP(2,'7. Паспорт отчет о закупке'!$A$27:$CD$86,52,0)="ПД",VLOOKUP(2,'7. Паспорт отчет о закупке'!$A$27:$CD$86,51,0)/1000,"нд")</f>
        <v>0.89789994000000006</v>
      </c>
    </row>
    <row r="65" spans="1:2" x14ac:dyDescent="0.25">
      <c r="A65" s="168" t="s">
        <v>437</v>
      </c>
      <c r="B65" s="161">
        <f>IF(VLOOKUP(2,'7. Паспорт отчет о закупке'!$A$27:$CD$86,52,0)="ПД",VLOOKUP(2,'7. Паспорт отчет о закупке'!$A$27:$CD$86,50,0)/1000,"нд")</f>
        <v>0.74824994999999994</v>
      </c>
    </row>
    <row r="66" spans="1:2" ht="30" x14ac:dyDescent="0.25">
      <c r="A66" s="168" t="s">
        <v>433</v>
      </c>
      <c r="B66" s="161">
        <f>IF(VLOOKUP(3,'7. Паспорт отчет о закупке'!$A$27:$CD$86,52,0)="ПД",VLOOKUP(3,'7. Паспорт отчет о закупке'!$A$27:$CD$86,30,0)/1000,"нд")</f>
        <v>0.86624458999999998</v>
      </c>
    </row>
    <row r="67" spans="1:2" x14ac:dyDescent="0.25">
      <c r="A67" s="168" t="s">
        <v>315</v>
      </c>
      <c r="B67" s="161">
        <f>IF(B66="нд","нд",$B66/$B$27*100)</f>
        <v>1.8807448360723751</v>
      </c>
    </row>
    <row r="68" spans="1:2" x14ac:dyDescent="0.25">
      <c r="A68" s="168" t="s">
        <v>316</v>
      </c>
      <c r="B68" s="161">
        <f>IF(VLOOKUP(3,'7. Паспорт отчет о закупке'!$A$27:$CD$86,52,0)="ПД",VLOOKUP(3,'7. Паспорт отчет о закупке'!$A$27:$CD$86,51,0)/1000,"нд")</f>
        <v>0.86624458999999998</v>
      </c>
    </row>
    <row r="69" spans="1:2" x14ac:dyDescent="0.25">
      <c r="A69" s="168" t="s">
        <v>437</v>
      </c>
      <c r="B69" s="161">
        <f>IF(VLOOKUP(3,'7. Паспорт отчет о закупке'!$A$27:$CD$86,52,0)="ПД",VLOOKUP(3,'7. Паспорт отчет о закупке'!$A$27:$CD$86,50,0)/1000,"нд")</f>
        <v>0.72187048999999992</v>
      </c>
    </row>
    <row r="70" spans="1:2" ht="30" x14ac:dyDescent="0.25">
      <c r="A70" s="168" t="s">
        <v>433</v>
      </c>
      <c r="B70" s="161">
        <f>IF(VLOOKUP(4,'7. Паспорт отчет о закупке'!$A$27:$CD$86,52,0)="ПД",VLOOKUP(4,'7. Паспорт отчет о закупке'!$A$27:$CD$86,30,0)/1000,"нд")</f>
        <v>0.46560000000000001</v>
      </c>
    </row>
    <row r="71" spans="1:2" x14ac:dyDescent="0.25">
      <c r="A71" s="168" t="s">
        <v>315</v>
      </c>
      <c r="B71" s="161">
        <f>IF(B70="нд","нд",$B70/$B$27*100)</f>
        <v>1.010886308306177</v>
      </c>
    </row>
    <row r="72" spans="1:2" x14ac:dyDescent="0.25">
      <c r="A72" s="168" t="s">
        <v>316</v>
      </c>
      <c r="B72" s="161">
        <f>IF(VLOOKUP(4,'7. Паспорт отчет о закупке'!$A$27:$CD$86,52,0)="ПД",VLOOKUP(4,'7. Паспорт отчет о закупке'!$A$27:$CD$86,51,0)/1000,"нд")</f>
        <v>0.46560000000000001</v>
      </c>
    </row>
    <row r="73" spans="1:2" x14ac:dyDescent="0.25">
      <c r="A73" s="168" t="s">
        <v>437</v>
      </c>
      <c r="B73" s="161">
        <f>IF(VLOOKUP(4,'7. Паспорт отчет о закупке'!$A$27:$CD$86,52,0)="ПД",VLOOKUP(4,'7. Паспорт отчет о закупке'!$A$27:$CD$86,50,0)/1000,"нд")</f>
        <v>0.38800000000000001</v>
      </c>
    </row>
    <row r="74" spans="1:2" ht="30" x14ac:dyDescent="0.25">
      <c r="A74" s="168" t="s">
        <v>433</v>
      </c>
      <c r="B74" s="161">
        <f>IF(VLOOKUP(5,'7. Паспорт отчет о закупке'!$A$27:$CD$86,52,0)="ПД",VLOOKUP(5,'7. Паспорт отчет о закупке'!$A$27:$CD$86,30,0)/1000,"нд")</f>
        <v>0.58799999999999997</v>
      </c>
    </row>
    <row r="75" spans="1:2" x14ac:dyDescent="0.25">
      <c r="A75" s="168" t="s">
        <v>315</v>
      </c>
      <c r="B75" s="161">
        <f>IF(B74="нд","нд",$B74/$B$27*100)</f>
        <v>1.276634770799038</v>
      </c>
    </row>
    <row r="76" spans="1:2" x14ac:dyDescent="0.25">
      <c r="A76" s="168" t="s">
        <v>316</v>
      </c>
      <c r="B76" s="161">
        <f>IF(VLOOKUP(5,'7. Паспорт отчет о закупке'!$A$27:$CD$86,52,0)="ПД",VLOOKUP(5,'7. Паспорт отчет о закупке'!$A$27:$CD$86,51,0)/1000,"нд")</f>
        <v>0.58799999999999997</v>
      </c>
    </row>
    <row r="77" spans="1:2" x14ac:dyDescent="0.25">
      <c r="A77" s="168" t="s">
        <v>437</v>
      </c>
      <c r="B77" s="161">
        <f>IF(VLOOKUP(5,'7. Паспорт отчет о закупке'!$A$27:$CD$86,52,0)="ПД",VLOOKUP(5,'7. Паспорт отчет о закупке'!$A$27:$CD$86,50,0)/1000,"нд")</f>
        <v>0.49</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72.74211055670574</v>
      </c>
      <c r="C85" s="194"/>
      <c r="D85" s="195"/>
      <c r="E85" s="194"/>
      <c r="F85" s="194"/>
      <c r="G85" s="194"/>
    </row>
    <row r="86" spans="1:7" x14ac:dyDescent="0.25">
      <c r="A86" s="163" t="s">
        <v>321</v>
      </c>
      <c r="B86" s="166">
        <f>SUMIF('7. Паспорт отчет о закупке'!$BA$27:$BA$86,"ТМЦ",'7. Паспорт отчет о закупке'!$AD$27:$AD$86)/1000/$B$27*100</f>
        <v>68.418949850019885</v>
      </c>
      <c r="C86" s="194"/>
      <c r="D86" s="195"/>
      <c r="E86" s="194"/>
      <c r="F86" s="194"/>
      <c r="G86" s="194"/>
    </row>
    <row r="87" spans="1:7" x14ac:dyDescent="0.25">
      <c r="A87" s="163" t="s">
        <v>322</v>
      </c>
      <c r="B87" s="166">
        <f>SUMIF('7. Паспорт отчет о закупке'!$BA$27:$BA$86,"ПИР",'7. Паспорт отчет о закупке'!$AD$27:$AD$86)/1000/$B$27*100</f>
        <v>1.5299295308339</v>
      </c>
      <c r="C87" s="194"/>
      <c r="D87" s="195"/>
      <c r="E87" s="194"/>
      <c r="F87" s="194"/>
      <c r="G87" s="194"/>
    </row>
    <row r="88" spans="1:7" ht="30" x14ac:dyDescent="0.25">
      <c r="A88" s="158" t="s">
        <v>439</v>
      </c>
      <c r="B88" s="171">
        <v>5.1267568093622755E-2</v>
      </c>
      <c r="C88" s="194"/>
      <c r="D88" s="194"/>
      <c r="E88" s="194"/>
      <c r="F88" s="194"/>
      <c r="G88" s="194"/>
    </row>
    <row r="89" spans="1:7" x14ac:dyDescent="0.25">
      <c r="A89" s="158" t="s">
        <v>323</v>
      </c>
      <c r="B89" s="171">
        <f>'6.2. Паспорт фин осв ввод'!D24-'6.2. Паспорт фин осв ввод'!E24</f>
        <v>44.80340156435885</v>
      </c>
    </row>
    <row r="90" spans="1:7" x14ac:dyDescent="0.25">
      <c r="A90" s="158" t="s">
        <v>436</v>
      </c>
      <c r="B90" s="171">
        <f>IFERROR(SUM(B91*1.2/$B$27*100),0)</f>
        <v>99.302151694266399</v>
      </c>
    </row>
    <row r="91" spans="1:7" x14ac:dyDescent="0.25">
      <c r="A91" s="158" t="s">
        <v>441</v>
      </c>
      <c r="B91" s="171">
        <f>'6.2. Паспорт фин осв ввод'!D34-'6.2. Паспорт фин осв ввод'!E34</f>
        <v>38.114310720000013</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"ЭКСОНЕНТА", ТМЦ, Поставка автоматических выключателей, договор № ПД-23-00109 от  11.04.2023
ООО "ТСД" , ТМЦ, Поставка вычислительной техники, договор № ПД-23-00076 от 27.03.2023
ООО «СибЭлектроКабель», ТМЦ, Поставка кабельно-проводниковой продукции, договор №  ПД-23-00073 от 21.03.2023
ООО ТД "ОПЫТНЫЙ ЗАВОД ЭНЕРГООБОРУДОВАНИЯ", ТМЦ, Поставка реле, договор № ПД-23-00098 от 04.04.2023
ООО «ТД» Опытный завод» , ТМЦ, Поставка электроаппаратуры, договор № ПД-23-00164 от 16.05.2023
ООО "ТЭРРА Импэкс", ТМЦ, Поставка электроизмерительных и диагностических приборов, договор № ПД-23-00068 от 15.03.2023
ООО «Энергоресурс», ТМЦ, Поставка ЖБИ, договор № ПД-23-00057 от 10.03.2023
ООО
«ИНФЛЕКС», ТМЦ, Поставка оборудования связи и телемеханики, договор № ПД-22-00363 от 12.02.2022
ОБЩЕСТВО С ОГРАНИЧЕННОЙ ОТВЕТСТВЕННОСТЬЮ "ПЕТЕРБУРГ-ЭЛЕКТРО", ТМЦ, Поставка шкафа DKS, договор № ПД-23-00137 от 02.05.2023
ООО «ТЛЛ», ТМЦ, Поставка коммутатора Cisco и комплектующих к нему, договор № ПД-23-00079 от 23.03.2023
ООО «А2
Систем», ТМЦ, Поставка модуля ЭНМВ, ЭНМИ, договор № ПД-23-00091 от 29.03.2023
ОБЩЕСТВО С ОГРАНИЧЕННОЙ ОТВЕТСТВЕННОСТЬЮ "ТЕРРА", ТМЦ, Поставка стоечного переключателя нагрузки, договор № ПД-23-00165 от 15.05.2023
ООО "Инерджи", ПИР,  Проектно-изыскательские работы по реконструкции системы телемеханики на ПС 220 кВ АО "Электромагистраль", договор № ИП-19-00175 от 24.06.2019
ООО "ЭМА", СМР, Выполнение строительно-монтажных и пусконаладочных работ по техническому перевооружению системы телемеханики и регистратора аварийных событий на ПС 220 кВ Татарская, договор № ИП-20-00232 от 27.10.2020
ООО "Инженерный центр "Энергосервис", ТМЦ, Поставка оборудования телемеханики, договор № ПД-20-00201 от 09.09.2020
ООО "Ампер. Ком", СМР, Выполнение строительно-монтажных работ по проекту "Техническое перевооружение системы телемеханики и регистратора аварийных событий на ПС 220 кВ Татарская", договор № ИП-23-00259 от 15.08.2023
Общество с ограниченной ответственностью "Энергомир", ТМЦ, Поставка трансформаторов тока ТЛО, договор № ПД-23-00284 от 15.09.2023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автоматических выключателей</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30.04.2023
30.04.2023
30.04.2023
30.06.2023
30.05.2023
30.04.2023
30.04.2023
01.02.2023
01.06.2023
30.04.2023
30.04.2023
15.05.2023
28.12.2020
10.10.2023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M_00.0032.000032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Техническое перевооружение системы телемеханики и регистратора аварийных событий на ПС 220 кВ Татарская</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M_00.0032.000032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Техническое перевооружение системы телемеханики и регистратора аварийных событий на ПС 220 кВ Татарская</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Техническое перевооружение системы телемеханики и регистратора аварийных событий на ПС 220 кВ Татарская</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M_00.0032.000032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Техническое перевооружение системы телемеханики и регистратора аварийных событий на ПС 220 кВ Татарская</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632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633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634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635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636</v>
      </c>
      <c r="D26" s="21"/>
      <c r="E26" s="21"/>
      <c r="F26" s="21"/>
      <c r="G26" s="21"/>
      <c r="H26" s="21"/>
      <c r="I26" s="21"/>
      <c r="J26" s="21"/>
      <c r="K26" s="21"/>
      <c r="L26" s="21"/>
      <c r="M26" s="21"/>
      <c r="N26" s="21"/>
      <c r="O26" s="21"/>
      <c r="P26" s="21"/>
      <c r="Q26" s="21"/>
      <c r="R26" s="21"/>
      <c r="S26" s="21"/>
      <c r="T26" s="21"/>
      <c r="U26" s="21"/>
    </row>
    <row r="27" spans="1:21" ht="210.75" customHeight="1" x14ac:dyDescent="0.25">
      <c r="A27" s="22" t="s">
        <v>56</v>
      </c>
      <c r="B27" s="24" t="s">
        <v>392</v>
      </c>
      <c r="C27" s="28" t="s">
        <v>637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638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M_00.0032.000032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Техническое перевооружение системы телемеханики и регистратора аварийных событий на ПС 220 кВ Татарская</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M_00.0032.000032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Техническое перевооружение системы телемеханики и регистратора аварийных событий на ПС 220 кВ Татарская</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M_00.0032.000032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Техническое перевооружение системы телемеханики и регистратора аварийных событий на ПС 220 кВ Татарская</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Q25" sqref="Q2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1.425781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M_00.0032.000032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Техническое перевооружение системы телемеханики и регистратора аварийных событий на ПС 220 кВ Татарская</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43819</v>
      </c>
      <c r="E25" s="255">
        <v>43466</v>
      </c>
      <c r="F25" s="255">
        <v>45595</v>
      </c>
      <c r="G25" s="256">
        <v>1</v>
      </c>
      <c r="H25" s="256">
        <v>1</v>
      </c>
      <c r="I25" s="252"/>
      <c r="J25" s="252" t="s">
        <v>425</v>
      </c>
      <c r="L25" s="290"/>
    </row>
    <row r="26" spans="1:12" x14ac:dyDescent="0.25">
      <c r="A26" s="257" t="s">
        <v>454</v>
      </c>
      <c r="B26" s="258" t="s">
        <v>455</v>
      </c>
      <c r="C26" s="255" t="s">
        <v>425</v>
      </c>
      <c r="D26" s="255" t="s">
        <v>425</v>
      </c>
      <c r="E26" s="255" t="s">
        <v>425</v>
      </c>
      <c r="F26" s="255" t="s">
        <v>425</v>
      </c>
      <c r="G26" s="260" t="s">
        <v>425</v>
      </c>
      <c r="H26" s="260" t="s">
        <v>425</v>
      </c>
      <c r="I26" s="257"/>
      <c r="J26" s="257" t="s">
        <v>425</v>
      </c>
    </row>
    <row r="27" spans="1:12" x14ac:dyDescent="0.25">
      <c r="A27" s="257" t="s">
        <v>456</v>
      </c>
      <c r="B27" s="258" t="s">
        <v>457</v>
      </c>
      <c r="C27" s="255" t="s">
        <v>425</v>
      </c>
      <c r="D27" s="255" t="s">
        <v>425</v>
      </c>
      <c r="E27" s="255" t="s">
        <v>425</v>
      </c>
      <c r="F27" s="255" t="s">
        <v>425</v>
      </c>
      <c r="G27" s="260" t="s">
        <v>425</v>
      </c>
      <c r="H27" s="260" t="s">
        <v>425</v>
      </c>
      <c r="I27" s="257"/>
      <c r="J27" s="257" t="s">
        <v>425</v>
      </c>
    </row>
    <row r="28" spans="1:12" ht="31.5" x14ac:dyDescent="0.25">
      <c r="A28" s="257" t="s">
        <v>458</v>
      </c>
      <c r="B28" s="258" t="s">
        <v>459</v>
      </c>
      <c r="C28" s="255" t="s">
        <v>425</v>
      </c>
      <c r="D28" s="255" t="s">
        <v>425</v>
      </c>
      <c r="E28" s="255" t="s">
        <v>425</v>
      </c>
      <c r="F28" s="255" t="s">
        <v>425</v>
      </c>
      <c r="G28" s="260" t="s">
        <v>425</v>
      </c>
      <c r="H28" s="260" t="s">
        <v>425</v>
      </c>
      <c r="I28" s="257"/>
      <c r="J28" s="257" t="s">
        <v>425</v>
      </c>
    </row>
    <row r="29" spans="1:12" x14ac:dyDescent="0.25">
      <c r="A29" s="257" t="s">
        <v>460</v>
      </c>
      <c r="B29" s="258" t="s">
        <v>461</v>
      </c>
      <c r="C29" s="255" t="s">
        <v>425</v>
      </c>
      <c r="D29" s="255" t="s">
        <v>425</v>
      </c>
      <c r="E29" s="255" t="s">
        <v>425</v>
      </c>
      <c r="F29" s="255" t="s">
        <v>425</v>
      </c>
      <c r="G29" s="260" t="s">
        <v>425</v>
      </c>
      <c r="H29" s="260" t="s">
        <v>425</v>
      </c>
      <c r="I29" s="257"/>
      <c r="J29" s="257" t="s">
        <v>425</v>
      </c>
    </row>
    <row r="30" spans="1:12" x14ac:dyDescent="0.25">
      <c r="A30" s="257" t="s">
        <v>462</v>
      </c>
      <c r="B30" s="258" t="s">
        <v>463</v>
      </c>
      <c r="C30" s="255" t="s">
        <v>425</v>
      </c>
      <c r="D30" s="255" t="s">
        <v>425</v>
      </c>
      <c r="E30" s="255" t="s">
        <v>425</v>
      </c>
      <c r="F30" s="255" t="s">
        <v>425</v>
      </c>
      <c r="G30" s="260" t="s">
        <v>425</v>
      </c>
      <c r="H30" s="260" t="s">
        <v>425</v>
      </c>
      <c r="I30" s="257"/>
      <c r="J30" s="257" t="s">
        <v>425</v>
      </c>
    </row>
    <row r="31" spans="1:12" x14ac:dyDescent="0.25">
      <c r="A31" s="257" t="s">
        <v>464</v>
      </c>
      <c r="B31" s="258" t="s">
        <v>465</v>
      </c>
      <c r="C31" s="255">
        <v>43466</v>
      </c>
      <c r="D31" s="255">
        <v>43640</v>
      </c>
      <c r="E31" s="255">
        <v>43466</v>
      </c>
      <c r="F31" s="255">
        <v>43640</v>
      </c>
      <c r="G31" s="260">
        <v>1</v>
      </c>
      <c r="H31" s="260">
        <v>1</v>
      </c>
      <c r="I31" s="257"/>
      <c r="J31" s="257" t="s">
        <v>425</v>
      </c>
    </row>
    <row r="32" spans="1:12" x14ac:dyDescent="0.25">
      <c r="A32" s="257" t="s">
        <v>466</v>
      </c>
      <c r="B32" s="258" t="s">
        <v>467</v>
      </c>
      <c r="C32" s="255">
        <v>43760</v>
      </c>
      <c r="D32" s="255">
        <v>43819</v>
      </c>
      <c r="E32" s="255">
        <v>43760</v>
      </c>
      <c r="F32" s="255">
        <v>43819</v>
      </c>
      <c r="G32" s="260">
        <v>1</v>
      </c>
      <c r="H32" s="260">
        <v>1</v>
      </c>
      <c r="I32" s="257"/>
      <c r="J32" s="257" t="s">
        <v>425</v>
      </c>
    </row>
    <row r="33" spans="1:10" ht="31.5" x14ac:dyDescent="0.25">
      <c r="A33" s="257" t="s">
        <v>468</v>
      </c>
      <c r="B33" s="258" t="s">
        <v>469</v>
      </c>
      <c r="C33" s="255" t="s">
        <v>425</v>
      </c>
      <c r="D33" s="255" t="s">
        <v>425</v>
      </c>
      <c r="E33" s="255" t="s">
        <v>425</v>
      </c>
      <c r="F33" s="255" t="s">
        <v>425</v>
      </c>
      <c r="G33" s="260" t="s">
        <v>425</v>
      </c>
      <c r="H33" s="260" t="s">
        <v>425</v>
      </c>
      <c r="I33" s="257"/>
      <c r="J33" s="257" t="s">
        <v>425</v>
      </c>
    </row>
    <row r="34" spans="1:10" ht="31.5" x14ac:dyDescent="0.25">
      <c r="A34" s="257" t="s">
        <v>470</v>
      </c>
      <c r="B34" s="258" t="s">
        <v>471</v>
      </c>
      <c r="C34" s="255" t="s">
        <v>425</v>
      </c>
      <c r="D34" s="255" t="s">
        <v>425</v>
      </c>
      <c r="E34" s="255" t="s">
        <v>425</v>
      </c>
      <c r="F34" s="255" t="s">
        <v>425</v>
      </c>
      <c r="G34" s="260" t="s">
        <v>425</v>
      </c>
      <c r="H34" s="260" t="s">
        <v>425</v>
      </c>
      <c r="I34" s="257"/>
      <c r="J34" s="257" t="s">
        <v>425</v>
      </c>
    </row>
    <row r="35" spans="1:10" x14ac:dyDescent="0.25">
      <c r="A35" s="257" t="s">
        <v>472</v>
      </c>
      <c r="B35" s="258" t="s">
        <v>473</v>
      </c>
      <c r="C35" s="255" t="s">
        <v>425</v>
      </c>
      <c r="D35" s="255" t="s">
        <v>425</v>
      </c>
      <c r="E35" s="255">
        <v>44867</v>
      </c>
      <c r="F35" s="255">
        <v>45595</v>
      </c>
      <c r="G35" s="260" t="s">
        <v>643</v>
      </c>
      <c r="H35" s="260" t="s">
        <v>643</v>
      </c>
      <c r="I35" s="257"/>
      <c r="J35" s="257" t="s">
        <v>425</v>
      </c>
    </row>
    <row r="36" spans="1:10" x14ac:dyDescent="0.25">
      <c r="A36" s="257" t="s">
        <v>474</v>
      </c>
      <c r="B36" s="258" t="s">
        <v>475</v>
      </c>
      <c r="C36" s="255" t="s">
        <v>425</v>
      </c>
      <c r="D36" s="255" t="s">
        <v>425</v>
      </c>
      <c r="E36" s="255" t="s">
        <v>425</v>
      </c>
      <c r="F36" s="255" t="s">
        <v>425</v>
      </c>
      <c r="G36" s="260" t="s">
        <v>425</v>
      </c>
      <c r="H36" s="260" t="s">
        <v>425</v>
      </c>
      <c r="I36" s="257"/>
      <c r="J36" s="257" t="s">
        <v>425</v>
      </c>
    </row>
    <row r="37" spans="1:10" x14ac:dyDescent="0.25">
      <c r="A37" s="257" t="s">
        <v>476</v>
      </c>
      <c r="B37" s="258" t="s">
        <v>477</v>
      </c>
      <c r="C37" s="255">
        <v>43760</v>
      </c>
      <c r="D37" s="255">
        <v>43819</v>
      </c>
      <c r="E37" s="255">
        <v>43760</v>
      </c>
      <c r="F37" s="255">
        <v>43819</v>
      </c>
      <c r="G37" s="260">
        <v>1</v>
      </c>
      <c r="H37" s="260">
        <v>1</v>
      </c>
      <c r="I37" s="257"/>
      <c r="J37" s="257" t="s">
        <v>425</v>
      </c>
    </row>
    <row r="38" spans="1:10" ht="31.5" x14ac:dyDescent="0.25">
      <c r="A38" s="252">
        <v>2</v>
      </c>
      <c r="B38" s="254" t="s">
        <v>503</v>
      </c>
      <c r="C38" s="255" t="s">
        <v>425</v>
      </c>
      <c r="D38" s="255" t="s">
        <v>425</v>
      </c>
      <c r="E38" s="255" t="s">
        <v>425</v>
      </c>
      <c r="F38" s="255" t="s">
        <v>425</v>
      </c>
      <c r="G38" s="261">
        <v>1</v>
      </c>
      <c r="H38" s="261">
        <v>1</v>
      </c>
      <c r="I38" s="252"/>
      <c r="J38" s="252" t="s">
        <v>425</v>
      </c>
    </row>
    <row r="39" spans="1:10" ht="31.5" x14ac:dyDescent="0.25">
      <c r="A39" s="262" t="s">
        <v>478</v>
      </c>
      <c r="B39" s="258" t="s">
        <v>479</v>
      </c>
      <c r="C39" s="255">
        <v>44044</v>
      </c>
      <c r="D39" s="255">
        <v>44131</v>
      </c>
      <c r="E39" s="255">
        <v>44131</v>
      </c>
      <c r="F39" s="255">
        <v>45153</v>
      </c>
      <c r="G39" s="263">
        <v>1</v>
      </c>
      <c r="H39" s="263">
        <v>1</v>
      </c>
      <c r="I39" s="257"/>
      <c r="J39" s="257" t="s">
        <v>425</v>
      </c>
    </row>
    <row r="40" spans="1:10" x14ac:dyDescent="0.25">
      <c r="A40" s="262" t="s">
        <v>480</v>
      </c>
      <c r="B40" s="258" t="s">
        <v>481</v>
      </c>
      <c r="C40" s="255">
        <v>44042</v>
      </c>
      <c r="D40" s="255">
        <v>44083</v>
      </c>
      <c r="E40" s="255">
        <v>44070</v>
      </c>
      <c r="F40" s="255">
        <v>44132</v>
      </c>
      <c r="G40" s="263">
        <v>1</v>
      </c>
      <c r="H40" s="263">
        <v>1</v>
      </c>
      <c r="I40" s="257"/>
      <c r="J40" s="257" t="s">
        <v>425</v>
      </c>
    </row>
    <row r="41" spans="1:10" x14ac:dyDescent="0.25">
      <c r="A41" s="252">
        <v>3</v>
      </c>
      <c r="B41" s="254" t="s">
        <v>482</v>
      </c>
      <c r="C41" s="255">
        <v>44083</v>
      </c>
      <c r="D41" s="255" t="s">
        <v>425</v>
      </c>
      <c r="E41" s="255">
        <v>44142</v>
      </c>
      <c r="F41" s="255">
        <v>45581</v>
      </c>
      <c r="G41" s="261">
        <v>0.96666666666666667</v>
      </c>
      <c r="H41" s="261">
        <v>0.96666666666666667</v>
      </c>
      <c r="I41" s="252"/>
      <c r="J41" s="252" t="s">
        <v>425</v>
      </c>
    </row>
    <row r="42" spans="1:10" x14ac:dyDescent="0.25">
      <c r="A42" s="257" t="s">
        <v>483</v>
      </c>
      <c r="B42" s="258" t="s">
        <v>484</v>
      </c>
      <c r="C42" s="255" t="s">
        <v>425</v>
      </c>
      <c r="D42" s="255" t="s">
        <v>425</v>
      </c>
      <c r="E42" s="255" t="s">
        <v>425</v>
      </c>
      <c r="F42" s="255" t="s">
        <v>425</v>
      </c>
      <c r="G42" s="263" t="s">
        <v>425</v>
      </c>
      <c r="H42" s="263" t="s">
        <v>425</v>
      </c>
      <c r="I42" s="257"/>
      <c r="J42" s="257" t="s">
        <v>425</v>
      </c>
    </row>
    <row r="43" spans="1:10" x14ac:dyDescent="0.25">
      <c r="A43" s="257" t="s">
        <v>485</v>
      </c>
      <c r="B43" s="258" t="s">
        <v>486</v>
      </c>
      <c r="C43" s="255">
        <v>44083</v>
      </c>
      <c r="D43" s="255">
        <v>44186</v>
      </c>
      <c r="E43" s="255">
        <v>44142</v>
      </c>
      <c r="F43" s="255">
        <v>45473</v>
      </c>
      <c r="G43" s="263">
        <v>1</v>
      </c>
      <c r="H43" s="263">
        <v>1</v>
      </c>
      <c r="I43" s="257"/>
      <c r="J43" s="257" t="s">
        <v>425</v>
      </c>
    </row>
    <row r="44" spans="1:10" x14ac:dyDescent="0.25">
      <c r="A44" s="257" t="s">
        <v>487</v>
      </c>
      <c r="B44" s="258" t="s">
        <v>488</v>
      </c>
      <c r="C44" s="255">
        <v>44712</v>
      </c>
      <c r="D44" s="255">
        <v>45231</v>
      </c>
      <c r="E44" s="255">
        <v>44161</v>
      </c>
      <c r="F44" s="255">
        <v>45566</v>
      </c>
      <c r="G44" s="263">
        <v>1</v>
      </c>
      <c r="H44" s="263">
        <v>1</v>
      </c>
      <c r="I44" s="257"/>
      <c r="J44" s="257" t="s">
        <v>425</v>
      </c>
    </row>
    <row r="45" spans="1:10" ht="31.5" x14ac:dyDescent="0.25">
      <c r="A45" s="257" t="s">
        <v>489</v>
      </c>
      <c r="B45" s="258" t="s">
        <v>490</v>
      </c>
      <c r="C45" s="255" t="s">
        <v>425</v>
      </c>
      <c r="D45" s="255" t="s">
        <v>425</v>
      </c>
      <c r="E45" s="255" t="s">
        <v>425</v>
      </c>
      <c r="F45" s="255" t="s">
        <v>425</v>
      </c>
      <c r="G45" s="263" t="s">
        <v>425</v>
      </c>
      <c r="H45" s="263" t="s">
        <v>425</v>
      </c>
      <c r="I45" s="257"/>
      <c r="J45" s="257" t="s">
        <v>425</v>
      </c>
    </row>
    <row r="46" spans="1:10" ht="63" x14ac:dyDescent="0.25">
      <c r="A46" s="257" t="s">
        <v>491</v>
      </c>
      <c r="B46" s="258" t="s">
        <v>492</v>
      </c>
      <c r="C46" s="255" t="s">
        <v>425</v>
      </c>
      <c r="D46" s="255" t="s">
        <v>425</v>
      </c>
      <c r="E46" s="255" t="s">
        <v>425</v>
      </c>
      <c r="F46" s="255" t="s">
        <v>425</v>
      </c>
      <c r="G46" s="263" t="s">
        <v>425</v>
      </c>
      <c r="H46" s="263" t="s">
        <v>425</v>
      </c>
      <c r="I46" s="257"/>
      <c r="J46" s="257" t="s">
        <v>425</v>
      </c>
    </row>
    <row r="47" spans="1:10" ht="47.25" x14ac:dyDescent="0.25">
      <c r="A47" s="257" t="s">
        <v>493</v>
      </c>
      <c r="B47" s="258" t="s">
        <v>494</v>
      </c>
      <c r="C47" s="255">
        <v>45231</v>
      </c>
      <c r="D47" s="255">
        <v>45246</v>
      </c>
      <c r="E47" s="255">
        <v>45250</v>
      </c>
      <c r="F47" s="255">
        <v>45581</v>
      </c>
      <c r="G47" s="263" t="s">
        <v>644</v>
      </c>
      <c r="H47" s="263" t="s">
        <v>644</v>
      </c>
      <c r="I47" s="257" t="s">
        <v>645</v>
      </c>
      <c r="J47" s="257" t="s">
        <v>425</v>
      </c>
    </row>
    <row r="48" spans="1:10" x14ac:dyDescent="0.25">
      <c r="A48" s="252">
        <v>4</v>
      </c>
      <c r="B48" s="254" t="s">
        <v>495</v>
      </c>
      <c r="C48" s="255">
        <v>45246</v>
      </c>
      <c r="D48" s="255">
        <v>45261</v>
      </c>
      <c r="E48" s="255">
        <v>45289</v>
      </c>
      <c r="F48" s="255">
        <v>45626</v>
      </c>
      <c r="G48" s="261">
        <v>0.9</v>
      </c>
      <c r="H48" s="261">
        <v>0</v>
      </c>
      <c r="I48" s="252"/>
      <c r="J48" s="252" t="s">
        <v>425</v>
      </c>
    </row>
    <row r="49" spans="1:10" ht="47.25" x14ac:dyDescent="0.25">
      <c r="A49" s="257" t="s">
        <v>496</v>
      </c>
      <c r="B49" s="258" t="s">
        <v>497</v>
      </c>
      <c r="C49" s="255">
        <v>45257</v>
      </c>
      <c r="D49" s="255">
        <v>45260</v>
      </c>
      <c r="E49" s="255">
        <v>45289</v>
      </c>
      <c r="F49" s="255">
        <v>45595</v>
      </c>
      <c r="G49" s="263" t="s">
        <v>644</v>
      </c>
      <c r="H49" s="263">
        <v>0</v>
      </c>
      <c r="I49" s="257" t="s">
        <v>645</v>
      </c>
      <c r="J49" s="257" t="s">
        <v>425</v>
      </c>
    </row>
    <row r="50" spans="1:10" ht="47.25" x14ac:dyDescent="0.25">
      <c r="A50" s="257" t="s">
        <v>498</v>
      </c>
      <c r="B50" s="258" t="s">
        <v>499</v>
      </c>
      <c r="C50" s="255" t="s">
        <v>425</v>
      </c>
      <c r="D50" s="255" t="s">
        <v>425</v>
      </c>
      <c r="E50" s="255" t="s">
        <v>425</v>
      </c>
      <c r="F50" s="255" t="s">
        <v>425</v>
      </c>
      <c r="G50" s="263" t="s">
        <v>425</v>
      </c>
      <c r="H50" s="263" t="s">
        <v>425</v>
      </c>
      <c r="I50" s="257"/>
      <c r="J50" s="257" t="s">
        <v>425</v>
      </c>
    </row>
    <row r="51" spans="1:10" ht="31.5" x14ac:dyDescent="0.25">
      <c r="A51" s="257" t="s">
        <v>500</v>
      </c>
      <c r="B51" s="258" t="s">
        <v>501</v>
      </c>
      <c r="C51" s="255" t="s">
        <v>425</v>
      </c>
      <c r="D51" s="255" t="s">
        <v>425</v>
      </c>
      <c r="E51" s="255" t="s">
        <v>425</v>
      </c>
      <c r="F51" s="255" t="s">
        <v>425</v>
      </c>
      <c r="G51" s="263" t="s">
        <v>425</v>
      </c>
      <c r="H51" s="263" t="s">
        <v>425</v>
      </c>
      <c r="I51" s="257"/>
      <c r="J51" s="257" t="s">
        <v>425</v>
      </c>
    </row>
    <row r="52" spans="1:10" ht="31.5" x14ac:dyDescent="0.25">
      <c r="A52" s="259" t="s">
        <v>502</v>
      </c>
      <c r="B52" s="258" t="s">
        <v>503</v>
      </c>
      <c r="C52" s="255" t="s">
        <v>425</v>
      </c>
      <c r="D52" s="255" t="s">
        <v>425</v>
      </c>
      <c r="E52" s="255" t="s">
        <v>425</v>
      </c>
      <c r="F52" s="255" t="s">
        <v>425</v>
      </c>
      <c r="G52" s="263" t="s">
        <v>425</v>
      </c>
      <c r="H52" s="263" t="s">
        <v>425</v>
      </c>
      <c r="I52" s="257"/>
      <c r="J52" s="257" t="s">
        <v>425</v>
      </c>
    </row>
    <row r="53" spans="1:10" x14ac:dyDescent="0.25">
      <c r="A53" s="257" t="s">
        <v>504</v>
      </c>
      <c r="B53" s="264" t="s">
        <v>505</v>
      </c>
      <c r="C53" s="255">
        <v>45261</v>
      </c>
      <c r="D53" s="255">
        <v>45290</v>
      </c>
      <c r="E53" s="255">
        <v>45289</v>
      </c>
      <c r="F53" s="255">
        <v>45626</v>
      </c>
      <c r="G53" s="263" t="s">
        <v>644</v>
      </c>
      <c r="H53" s="263" t="s">
        <v>425</v>
      </c>
      <c r="I53" s="257"/>
      <c r="J53" s="257" t="s">
        <v>425</v>
      </c>
    </row>
    <row r="54" spans="1:10" x14ac:dyDescent="0.25">
      <c r="A54" s="257" t="s">
        <v>506</v>
      </c>
      <c r="B54" s="258" t="s">
        <v>507</v>
      </c>
      <c r="C54" s="255" t="s">
        <v>425</v>
      </c>
      <c r="D54" s="255" t="s">
        <v>425</v>
      </c>
      <c r="E54" s="255" t="s">
        <v>425</v>
      </c>
      <c r="F54" s="255" t="s">
        <v>425</v>
      </c>
      <c r="G54" s="263" t="s">
        <v>425</v>
      </c>
      <c r="H54" s="263" t="s">
        <v>425</v>
      </c>
      <c r="I54" s="257"/>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2024-11-14T09:39:54Z</dcterms:modified>
</cp:coreProperties>
</file>