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ECA59BB0-DA14-4BA9-9BAA-2A7CCAC087D1}"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80" i="5"/>
  <c r="AE62"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<sst xmlns="http://schemas.openxmlformats.org/spreadsheetml/2006/main" count="4115" uniqueCount="694">
  <si>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</si>
  <si>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</si>
  <si>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</si>
  <si>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</si>
  <si>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</si>
  <si>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</si>
  <si>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</si>
  <si>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</si>
  <si>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</si>
  <si>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</si>
  <si>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</si>
  <si>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</si>
  <si>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</si>
  <si>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</si>
  <si>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</si>
  <si>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</si>
  <si>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</si>
  <si>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</si>
  <si>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</si>
  <si>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</si>
  <si>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</si>
  <si>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</si>
  <si>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</si>
  <si>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</si>
  <si>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</si>
  <si>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</si>
  <si>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</si>
  <si>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</si>
  <si>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</si>
  <si>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</si>
  <si>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</si>
  <si>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</si>
  <si>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</si>
  <si>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</si>
  <si>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</si>
  <si>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</si>
  <si>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</si>
  <si>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</si>
  <si>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</si>
  <si>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</si>
  <si>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</si>
  <si>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</si>
  <si>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</si>
  <si>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</si>
  <si>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</si>
  <si>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</si>
  <si>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</si>
  <si>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</si>
  <si>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</si>
  <si>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</si>
  <si>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</si>
  <si>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</si>
  <si>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</si>
  <si>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</si>
  <si>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</si>
  <si>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</si>
  <si>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</si>
  <si>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</si>
  <si>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</si>
  <si>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</si>
  <si>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</si>
  <si>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</si>
  <si>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</si>
  <si>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</si>
  <si>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</si>
  <si>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</si>
  <si>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</si>
  <si>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</si>
  <si>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</si>
  <si>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</si>
  <si>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</si>
  <si>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</si>
  <si>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</si>
  <si>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</si>
  <si>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</si>
  <si>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</si>
  <si>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</si>
  <si>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</si>
  <si>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</si>
  <si>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</si>
  <si>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</si>
  <si>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</si>
  <si>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</si>
  <si>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</si>
  <si>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</si>
  <si>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</si>
  <si>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</si>
  <si>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</si>
  <si>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</si>
  <si>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</si>
  <si>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</si>
  <si>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</si>
  <si>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</si>
  <si>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</si>
  <si>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</si>
  <si>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</si>
  <si>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</si>
  <si>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</si>
  <si>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</si>
  <si>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</si>
  <si>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</si>
  <si>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</si>
  <si>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</si>
  <si>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</si>
  <si>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</si>
  <si>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</si>
  <si>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</si>
  <si>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</si>
  <si>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</si>
  <si>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</si>
  <si>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</si>
  <si>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</si>
  <si>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</si>
  <si>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</si>
  <si>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</si>
  <si>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</si>
  <si>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</si>
  <si>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</si>
  <si>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</si>
  <si>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</si>
  <si>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</si>
  <si>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</si>
  <si>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</si>
  <si>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</si>
  <si>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</si>
  <si>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</si>
  <si>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</si>
  <si>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</si>
  <si>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</si>
  <si>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</si>
  <si>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</si>
  <si>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</si>
  <si>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</si>
  <si>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</si>
  <si>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</si>
  <si>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</si>
  <si>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</si>
  <si>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</si>
  <si>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</si>
  <si>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</si>
  <si>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</si>
  <si>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</si>
  <si>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</si>
  <si>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</si>
  <si>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</si>
  <si>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</si>
  <si>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</si>
  <si>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</si>
  <si>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</si>
  <si>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</si>
  <si>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</si>
  <si>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</si>
  <si>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</si>
  <si>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</si>
  <si>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</si>
  <si>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</si>
  <si>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</si>
  <si>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</si>
  <si>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</si>
  <si>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</si>
  <si>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</si>
  <si>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</si>
  <si>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</si>
  <si>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</si>
  <si>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</si>
  <si>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</si>
  <si>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</si>
  <si>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</si>
  <si>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</si>
  <si>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</si>
  <si>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</si>
  <si>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</si>
  <si>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</si>
  <si>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</si>
  <si>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</si>
  <si>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</si>
  <si>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</si>
  <si>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</si>
  <si>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</si>
  <si>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</si>
  <si>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</si>
  <si>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</si>
  <si>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</si>
  <si>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</si>
  <si>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</si>
  <si>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</si>
  <si>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</si>
  <si>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</si>
  <si>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</si>
  <si>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</si>
  <si>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</si>
  <si>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</si>
  <si>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</si>
  <si>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</si>
  <si>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</si>
  <si>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</si>
  <si>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</si>
  <si>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</si>
  <si>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</si>
  <si>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</si>
  <si>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</si>
  <si>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</si>
  <si>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</si>
  <si>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</si>
  <si>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</si>
  <si>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</si>
  <si>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</si>
  <si>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</si>
  <si>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</si>
  <si>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</si>
  <si>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</si>
  <si>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</si>
  <si>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</si>
  <si>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</si>
  <si>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</si>
  <si>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</si>
  <si>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</si>
  <si>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</si>
  <si>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</si>
  <si>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</si>
  <si>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</si>
  <si>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</si>
  <si>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</si>
  <si>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</si>
  <si>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</si>
  <si>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</si>
  <si>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</si>
  <si>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</si>
  <si>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</si>
  <si>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</si>
  <si>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</si>
  <si>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</si>
  <si>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</si>
  <si>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</si>
  <si>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</si>
  <si>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</si>
  <si>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</si>
  <si>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</si>
  <si>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</si>
  <si>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</si>
  <si>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</si>
  <si>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</si>
  <si>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</si>
  <si>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</si>
  <si>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</si>
  <si>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</si>
  <si>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</si>
  <si>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</si>
  <si>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</si>
  <si>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</si>
  <si>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</si>
  <si>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</si>
  <si>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</si>
  <si>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</si>
  <si>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</si>
  <si>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</si>
  <si>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</si>
  <si>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</si>
  <si>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</si>
  <si>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</si>
  <si>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</si>
  <si>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</si>
  <si>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</si>
  <si>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</si>
  <si>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</si>
  <si>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</si>
  <si>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</si>
  <si>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</si>
  <si>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</si>
  <si>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</si>
  <si>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</si>
  <si>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</si>
  <si>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</si>
  <si>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</si>
  <si>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</si>
  <si>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</si>
  <si>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</si>
  <si>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</si>
  <si>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</si>
  <si>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</si>
  <si>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</si>
  <si>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</si>
  <si>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</si>
  <si>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</si>
  <si>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</si>
  <si>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</si>
  <si>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</si>
  <si>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</si>
  <si>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</si>
  <si>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</si>
  <si>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</si>
  <si>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</si>
  <si>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</si>
  <si>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</si>
  <si>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</si>
  <si>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</si>
  <si>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</si>
  <si>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</si>
  <si>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</si>
  <si>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</si>
  <si>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</si>
  <si>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</si>
  <si>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</si>
  <si>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</si>
  <si>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</si>
  <si>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</si>
  <si>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</si>
  <si>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</si>
  <si>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</si>
  <si>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</si>
  <si>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</si>
  <si>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</si>
  <si>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</si>
  <si>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</si>
  <si>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</si>
  <si>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</si>
  <si>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</si>
  <si>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</si>
  <si>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</si>
  <si>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</si>
  <si>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</si>
  <si>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</si>
  <si>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</si>
  <si>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</si>
  <si>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</si>
  <si>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</si>
  <si>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</si>
  <si>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</si>
  <si>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</si>
  <si>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</si>
  <si>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</si>
  <si>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</si>
  <si>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</si>
  <si>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</si>
  <si>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</si>
  <si>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</si>
  <si>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</si>
  <si>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</si>
  <si>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</si>
  <si>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</si>
  <si>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</si>
  <si>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</si>
  <si>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</si>
  <si>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</si>
  <si>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</si>
  <si>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</si>
  <si>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</si>
  <si>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</si>
  <si>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</si>
  <si>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</si>
  <si>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</si>
  <si>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</si>
  <si>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</si>
  <si>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</si>
  <si>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</si>
  <si>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</si>
  <si>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</si>
  <si>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</si>
  <si>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</si>
  <si>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</si>
  <si>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</si>
  <si>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</si>
  <si>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</si>
  <si>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</si>
  <si>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</si>
  <si>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</si>
  <si>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</si>
  <si>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</si>
  <si>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</si>
  <si>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</si>
  <si>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</si>
  <si>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</si>
  <si>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</si>
  <si>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</si>
  <si>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</si>
  <si>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</si>
  <si>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</si>
  <si>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</si>
  <si>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</si>
  <si>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</si>
  <si>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</si>
  <si>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</si>
  <si>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</si>
  <si>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</si>
  <si>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</si>
  <si>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</si>
  <si>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</si>
  <si>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</si>
  <si>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</si>
  <si>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</si>
  <si>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</si>
  <si>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</si>
  <si>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</si>
  <si>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</si>
  <si>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</si>
  <si>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</si>
  <si>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</si>
  <si>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</si>
  <si>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</si>
  <si>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</si>
  <si>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</si>
  <si>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</si>
  <si>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</si>
  <si>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</si>
  <si>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</si>
  <si>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</si>
  <si>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</si>
  <si>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</si>
  <si>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</si>
  <si>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</si>
  <si>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</si>
  <si>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</si>
  <si>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</si>
  <si>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</si>
  <si>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</si>
  <si>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</si>
  <si>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</si>
  <si>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</si>
  <si>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</si>
  <si>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</si>
  <si>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</si>
  <si>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</si>
  <si>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</si>
  <si>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</si>
  <si>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</si>
  <si>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</si>
  <si>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</si>
  <si>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</si>
  <si>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</si>
  <si>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</si>
  <si>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</si>
  <si>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</si>
  <si>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</si>
  <si>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</si>
  <si>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</si>
  <si>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</si>
  <si>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</si>
  <si>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</si>
  <si>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</si>
  <si>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</si>
  <si>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</si>
  <si>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</si>
  <si>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</si>
  <si>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Строительство (реконструкция) системы АИИС КУЭ подстанций АО "Электромагистраль"</t>
  </si>
  <si>
    <t>Утвержденный план</t>
  </si>
  <si>
    <t>Предложение по корректировке утвержденного плана</t>
  </si>
  <si>
    <t>по состоянию на 01.01.2024 года</t>
  </si>
  <si>
    <t>M_00.0017.000017</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</si>
  <si>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</si>
  <si>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</si>
  <si>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</si>
  <si>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</si>
  <si>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</si>
  <si>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</si>
  <si>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</si>
  <si>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</si>
  <si>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</si>
  <si>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</si>
  <si>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</si>
  <si>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</si>
  <si>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</si>
  <si>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</si>
  <si>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</si>
  <si>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</si>
  <si>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</si>
  <si>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</si>
  <si>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</si>
  <si>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</si>
  <si>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</si>
  <si>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</si>
  <si>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</si>
  <si>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</si>
  <si>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</si>
  <si>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</si>
  <si>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</si>
  <si>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</si>
  <si>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</si>
  <si>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</si>
  <si>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</si>
  <si>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</si>
  <si>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</si>
  <si>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</si>
  <si>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</si>
  <si>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</si>
  <si>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</si>
  <si>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</si>
  <si>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</si>
  <si>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</si>
  <si>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</si>
  <si>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</si>
  <si>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</si>
  <si>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</si>
  <si>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</si>
  <si>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</si>
  <si>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</si>
  <si>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</si>
  <si>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</si>
  <si>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</si>
  <si>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</si>
  <si>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</si>
  <si>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</si>
  <si>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</si>
  <si>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</si>
  <si>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</si>
  <si>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</si>
  <si>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</si>
  <si>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</si>
  <si>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</si>
  <si>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обусловлено снижением объема планируемого к выполнению работ в связи с переходом прав собственности на электроустановки от потребителей в иные СО</t>
  </si>
  <si>
    <t>ТМЦ</t>
  </si>
  <si>
    <t>Поставка выключателей автоматических и ящиков силовых</t>
  </si>
  <si>
    <t>АО "Электромагистраль"</t>
  </si>
  <si>
    <t>Регламент определения начальной (максимальной) цены договора на закупку товаров (работ, услуг) АО "Электромагистраль"</t>
  </si>
  <si>
    <t>Разовая закупка</t>
  </si>
  <si>
    <t>ООО "ТЭС"</t>
  </si>
  <si>
    <t>нет</t>
  </si>
  <si>
    <t>статья 8.5</t>
  </si>
  <si>
    <t>Руководитель инициатора закупки</t>
  </si>
  <si>
    <t>ПД</t>
  </si>
  <si>
    <t>Счет №221 от 21.10.2020</t>
  </si>
  <si>
    <t>Поставка изделий для монтажа</t>
  </si>
  <si>
    <t>ООО "Энергокомплект"</t>
  </si>
  <si>
    <t>09.12.2020</t>
  </si>
  <si>
    <t>Счет №96 от 09.12.2020</t>
  </si>
  <si>
    <t>Поставка кабельно-проводниковой продукции</t>
  </si>
  <si>
    <t>ООО "СНАБСИБЭЛЕКТРО"</t>
  </si>
  <si>
    <t>16.11.2020</t>
  </si>
  <si>
    <t>Счет №26754656 от 12.11.2020</t>
  </si>
  <si>
    <t>Поставка оборудования связи</t>
  </si>
  <si>
    <t>Акционерное общество "Телеофис"</t>
  </si>
  <si>
    <t>21.10.2020</t>
  </si>
  <si>
    <t>Счет- договор №6435 от 01.10.2020</t>
  </si>
  <si>
    <t>Поставка счетчиков</t>
  </si>
  <si>
    <t>ООО "НТД "Микроникс"</t>
  </si>
  <si>
    <t>02.11.2020</t>
  </si>
  <si>
    <t>Счет №212/03 от 02.11.2020</t>
  </si>
  <si>
    <t>Поставка трансформаторов тока</t>
  </si>
  <si>
    <t>ООО "Снабэлектрокомплект"</t>
  </si>
  <si>
    <t>07.12.2020</t>
  </si>
  <si>
    <t>Счет №12206 от 30.11.2020</t>
  </si>
  <si>
    <t>Поставка электроустановочных изделий</t>
  </si>
  <si>
    <t>Счет №26760869 от 12.11.2020</t>
  </si>
  <si>
    <t>Поставка автоматических выключателей</t>
  </si>
  <si>
    <t>Запрос котировок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</si>
  <si>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"ЭЛЕКТРОТЕХНИЧЕСКАЯ КОМПАНИЯ "ЛИДЕР"; ОБЩЕСТВО С ОГРАНИЧЕННОЙ ОТВЕТСТВЕННОСТЬЮ "ЭКСПОНЕНТА"; ОБЩЕСТВО С ОГРАНИЧЕННОЙ ОТВЕТСТВЕННОСТЬЮ "ЦЕНТР ЭНЕРГИИ"; ОБЩЕСТВО С ОГРАНИЧЕННОЙ ОТВЕТСТВЕННОСТЬЮ "СНАБСИБЭЛЕКТРО"; ОБЩЕСТВО С ОГРАНИЧЕННОЙ ОТВЕТСТВЕННОСТЬЮ "ЭНЕРГОТЭЛ"; ОБЩЕСТВО С ОГРАНИЧЕННОЙ ОТВЕТСТВЕННОСТЬЮ "ПЕТЕРБУРГ-ЭЛЕКТРО"; ОБЩЕСТВО С ОГРАНИЧЕННОЙ ОТВЕТСТВЕННОСТЬЮ "ТОРГОВО-ПРОМЫШЛЕННОЕ ОБЪЕДИНЕНИЕ "РИЛ"</t>
  </si>
  <si>
    <t>72,1272; 192,21744; 327696; 339,162; 353,71470; 360,31746; 363,654</t>
  </si>
  <si>
    <t>-</t>
  </si>
  <si>
    <t>ООО "ЭТК "Лидер"</t>
  </si>
  <si>
    <t>да</t>
  </si>
  <si>
    <t>https://www.roseltorg.ru/</t>
  </si>
  <si>
    <t>ПД-21-00095 от 19.05.2021</t>
  </si>
  <si>
    <t>Поставка изделий для монтажа кабелей и проводов</t>
  </si>
  <si>
    <t>ОБЩЕСТВО С ОГРАНИЧЕННОЙ ОТВЕТСТВЕННОСТЬЮ "ЮЖНОУРАЛЬСКАЯ ИЗОЛЯТОРНАЯ КОМПАНИЯ"; ОБЩЕСТВО С ОГРАНИЧЕННОЙ ОТВЕТСТВЕННОСТЬЮ "ЭНЕРГОТЭЛ"; ОБЩЕСТВО С ОГРАНИЧЕННОЙ ОТВЕТСТВЕННОСТЬЮ ТОРГОВЫЙ ДОМ "ЭНЕРГОПРОМ"</t>
  </si>
  <si>
    <t>266,076; 299,39120; 357,635</t>
  </si>
  <si>
    <t>ООО "ЮИК"</t>
  </si>
  <si>
    <t>ПД-21-00131 от 19.06.2021</t>
  </si>
  <si>
    <t>Поставка метизов</t>
  </si>
  <si>
    <t>ОБЩЕСТВО С ОГРАНИЧЕННОЙ ОТВЕТСТВЕННОСТЬЮ "ВОРОНЕЖПРОММЕТИЗ"; ОБЩЕСТВО С ОГРАНИЧЕННОЙ ОТВЕТСТВЕННОСТЬЮ "ТОРГОВЫЙ ДОМ "МЕТИЗ-МАСТЕР"; ОБЩЕСТВО С ОГРАНИЧЕННОЙ ОТВЕТСТВЕННОСТЬЮ "МЕТИЗ-МАРКЕТ"</t>
  </si>
  <si>
    <t>104,22680; 104,34771</t>
  </si>
  <si>
    <t>ОБЩЕСТВО С ОГРАНИЧЕННОЙ ОТВЕТСТВЕННОСТЬЮ "ВОРОНЕЖПРОММЕТИЗ"</t>
  </si>
  <si>
    <t>Общество с ограниченной ответственностью  "ТОРГОВЫЙ ДОМ "МЕТИЗ-МАСТЕР"</t>
  </si>
  <si>
    <t>ПД-21-00094 от 19.05.2021</t>
  </si>
  <si>
    <t>Поставка оборудования телемеханики и средств связи</t>
  </si>
  <si>
    <t>ОБЩЕСТВО С ОГРАНИЧЕННОЙ ОТВЕТСТВЕННОСТЬЮ "КОМПСТАР"; ОБЩЕСТВО С ОГРАНИЧЕННОЙ ОТВЕТСТВЕННОСТЬЮ "ТЕРРА"</t>
  </si>
  <si>
    <t>ОБЩЕСТВО С ОГРАНИЧЕННОЙ ОТВЕТСТВЕННОСТЬЮ "КОМПСТАР"</t>
  </si>
  <si>
    <t>ОБЩЕСТВО С ОГРАНИЧЕННОЙ ОТВЕТСТВЕННОСТЬЮ "ТЕРРА"</t>
  </si>
  <si>
    <t>ООО "ТЕРРА"</t>
  </si>
  <si>
    <t>ПД-21-00093 от 19.05.2021</t>
  </si>
  <si>
    <t>ОБЩЕСТВО С ОГРАНИЧЕННОЙ ОТВЕТСТВЕННОСТЬЮ "НИЖЕГОРОДСКИЙ ТОРГОВЫЙ ДОМ "МИКРОНИКС"; ОБЩЕСТВО С ОГРАНИЧЕННОЙ ОТВЕТСТВЕННОСТЬЮ "ЭЛЛАЙН"; ОБЩЕСТВО С ОГРАНИЧЕННОЙ ОТВЕТСТВЕННОСТЬЮ "СИСТЕМЫ ЭЛЕКТРОУЧЕТА-24"; ОБЩЕСТВО С ОГРАНИЧЕННОЙ ОТВЕТСТВЕННОСТЬЮ "ТЕХСНАБ"; ОБЩЕСТВО С ОГРАНИЧЕННОЙ ОТВЕТСТВЕННОСТЬЮ "МЕТЕР-ТРЕЙДИНГ"; ОБЩЕСТВО С ОГРАНИЧЕННОЙ ОТВЕТСТВЕННОСТЬЮ "ЭЛЕКТРОКОМПЛЕКТ"</t>
  </si>
  <si>
    <t>247,13533; 265,833; 267,00550; 271,77750</t>
  </si>
  <si>
    <t>ОБЩЕСТВО С ОГРАНИЧЕННОЙ ОТВЕТСТВЕННОСТЬЮ "МЕТЕР-ТРЕЙДИНГ"; ОБЩЕСТВО С ОГРАНИЧЕННОЙ ОТВЕТСТВЕННОСТЬЮ "ЭЛЕКТРОКОМПЛЕКТ"</t>
  </si>
  <si>
    <t>ПД-21-00114 от 04.06.2022</t>
  </si>
  <si>
    <t>Поставка электротехнических изделий</t>
  </si>
  <si>
    <t>ОБЩЕСТВО С ОГРАНИЧЕННОЙ ОТВЕТСТВЕННОСТЬЮ ТОРГОВЫЙ ДОМ "ЭНЕРГОПРОМ"; ОБЩЕСТВО С ОГРАНИЧЕННОЙ ОТВЕТСТВЕННОСТЬЮ "ПРОИЗВОДСТВЕННО КОММЕРЧЕСКАЯ ФИРМА "ЭЛТЕХКОМ"; ОБЩЕСТВО С ОГРАНИЧЕННОЙ ОТВЕТСТВЕННОСТЬЮ "ЭНЕРГОТЭЛ"; ОБЩЕСТВО С ОГРАНИЧЕННОЙ ОТВЕТСТВЕННОСТЬЮ "ЭЛЕКТРОТЕХНИЧЕСКАЯ КОМПАНИЯ "ЛИДЕР"; ОБЩЕСТВО С ОГРАНИЧЕННОЙ ОТВЕТСТВЕННОСТЬЮ "ЭНЕРГОКОМПЛЕКТ"</t>
  </si>
  <si>
    <t>445,169;500,510;524,45106</t>
  </si>
  <si>
    <t>ОБЩЕСТВО С ОГРАНИЧЕННОЙ ОТВЕТСТВЕННОСТЬЮ "ЭЛЕКТРОТЕХНИЧЕСКАЯ КОМПАНИЯ "ЛИДЕР"; ОБЩЕСТВО С ОГРАНИЧЕННОЙ ОТВЕТСТВЕННОСТЬЮ "ЭНЕРГОКОМПЛЕКТ"</t>
  </si>
  <si>
    <t>ООО ТД "Энергопром"</t>
  </si>
  <si>
    <t>ПД-21-00090 от 11.05.2021</t>
  </si>
  <si>
    <t>Поставка БОКСА ЩРН-П-12 МОДУЛЕЙ НАВЕСНОГО ПЛАСТИК IP40</t>
  </si>
  <si>
    <t>Счет №71 от 14.05.2021</t>
  </si>
  <si>
    <t>Поставка кабеля</t>
  </si>
  <si>
    <t>ООО "ТД "Электротехмонтаж"</t>
  </si>
  <si>
    <t>19.05.2021</t>
  </si>
  <si>
    <t>Счет № 602/4411779/601 от 23.04.2021</t>
  </si>
  <si>
    <t>Поставка микропроцессорного терминала релейной защиты БЗП-02</t>
  </si>
  <si>
    <t>ООО НПП "Микропроцессорные технологии"</t>
  </si>
  <si>
    <t>26.04.2021</t>
  </si>
  <si>
    <t>Счет №Сч\002026\10\2021 от 08.10.2021</t>
  </si>
  <si>
    <t>Поставка оборудования TELEOFIS</t>
  </si>
  <si>
    <t>11.10.2021</t>
  </si>
  <si>
    <t>Счет №135 от 09.06.2021</t>
  </si>
  <si>
    <t>Поставка розетки</t>
  </si>
  <si>
    <t>09.06.2021</t>
  </si>
  <si>
    <t>Счет№29446609 от 29.06.2021</t>
  </si>
  <si>
    <t>Поставка счетчиков СЭБ</t>
  </si>
  <si>
    <t>19.07.2021</t>
  </si>
  <si>
    <t>Счет №110/03 от 02.06.2021</t>
  </si>
  <si>
    <t>ООО "Промэко"</t>
  </si>
  <si>
    <t>02.06.2021</t>
  </si>
  <si>
    <t>Счет №14848 от 22.04.2021</t>
  </si>
  <si>
    <t>Поставка шин к трансформаторам тока</t>
  </si>
  <si>
    <t>28.04.2021</t>
  </si>
  <si>
    <t>Счет №18093 от 19.05.2021</t>
  </si>
  <si>
    <t>Поставка счетчиков РИМ</t>
  </si>
  <si>
    <t>ООО "РимТехэнерго"</t>
  </si>
  <si>
    <t>411,98</t>
  </si>
  <si>
    <t>Счет 07; ПД-21-00158 от 29.06.2021</t>
  </si>
  <si>
    <t>24.05.2021</t>
  </si>
  <si>
    <t>Поставка корпуса полиэстероного</t>
  </si>
  <si>
    <t>ООО "ВсеИнструменты.ру"</t>
  </si>
  <si>
    <t>статья 8.7 Положения о закупке</t>
  </si>
  <si>
    <t>Счет №2203-140900-18687 от 22.03.2022</t>
  </si>
  <si>
    <t>Поставка счетчиков ПСЧ;</t>
  </si>
  <si>
    <t>Аукцион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</si>
  <si>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"ЭЛЕКТРОКОМПЛЕКТ";
ООО "КОМПАНИЯ "ЭЛТОРГ"</t>
  </si>
  <si>
    <t>466,40;
469,44</t>
  </si>
  <si>
    <t>ОБЩЕСТВО С ОГРАНИЧЕННОЙ ОТВЕТСТВЕННОСТЬЮ "ЭЛЕКТРОКОМПЛЕКТ"</t>
  </si>
  <si>
    <t>ООО "Электрокомплект";</t>
  </si>
  <si>
    <t>ПД-22-00142 от 03.06.2022</t>
  </si>
  <si>
    <t>Поставка кабельно-проводниковой продукции;</t>
  </si>
  <si>
    <t>ОБЩЕСТВО С ОГРАНИЧЕННОЙ ОТВЕТСТВЕННОСТЬЮ "ЭТМ";
ОБЩЕСТВО С ОГРАНИЧЕННОЙ ОТВЕТСТВЕННОСТЬЮ "СНАБСИБЭЛЕКТРО";
ОБЩЕСТВО С ОГРАНИЧЕННОЙ ОТВЕТСТВЕННОСТЬЮ "ДИНАМИКА";
ОБЩЕСТВО С ОГРАНИЧЕННОЙ ОТВЕТСТВЕННОСТЬЮ "ВМБ"</t>
  </si>
  <si>
    <t>666,90;
670,76;
682,32;
701,60</t>
  </si>
  <si>
    <t>ОБЩЕСТВО С ОГРАНИЧЕННОЙ ОТВЕТСТВЕННОСТЬЮ "ЭТМ"</t>
  </si>
  <si>
    <t>ОБЩЕСТВО С ОГРАНИЧЕННОЙ ОТВЕТСТВЕННОСТЬЮ "ЭТМ";</t>
  </si>
  <si>
    <t>ПД-22-00148 от 10.06.2022</t>
  </si>
  <si>
    <t xml:space="preserve">Поставка оборудования связи; </t>
  </si>
  <si>
    <t>АКЦИОНЕРНОЕ ОБЩЕСТВО "ТЕЛЕОФИС";
ОБЩЕСТВО С ОГРАНИЧЕННОЙ ОТВЕТСТВЕННОСТЬЮ "ИНФЛЕКС"</t>
  </si>
  <si>
    <t>149,91;
159,49</t>
  </si>
  <si>
    <t>АКЦИОНЕРНОЕ ОБЩЕСТВО "ТЕЛЕОФИС"</t>
  </si>
  <si>
    <t>АКЦИОНЕРНОЕ ОБЩЕСТВО "ТЕЛЕОФИС";</t>
  </si>
  <si>
    <t>ПД-22-00123 от 18.05.2022</t>
  </si>
  <si>
    <t>Поставка трансформаторов тока;</t>
  </si>
  <si>
    <t>ИП ГУНДРОВ СЕРГЕЙ АЛЕКСАНДРОВИЧ;
ОБЩЕСТВО С ОГРАНИЧЕННОЙ ОТВЕТСТВЕННОСТЬЮ "ПРОФЭНЕРГО"</t>
  </si>
  <si>
    <t>68,12;
69,08</t>
  </si>
  <si>
    <t>ИП ГУНДРОВ СЕРГЕЙ АЛЕКСАНДРОВИЧ</t>
  </si>
  <si>
    <t>ИП ГУНДРОВ СЕРГЕЙ АЛЕКСАНДРОВИЧ;</t>
  </si>
  <si>
    <t>ПД-22-00127 от 24.05.2022</t>
  </si>
  <si>
    <t>Поставка автоматических выключателей;</t>
  </si>
  <si>
    <t>ООО "НТП ИНДУСТРИАЛЬНЫЕ СИСТЕМЫ";</t>
  </si>
  <si>
    <t>Счет №4563 от 03.06.2022</t>
  </si>
  <si>
    <t>Поставка приборов учета;</t>
  </si>
  <si>
    <t>ООО "Терра Импэкс";</t>
  </si>
  <si>
    <t>Счет №4880801/04 от 28.06.2022</t>
  </si>
  <si>
    <t>Поставка электроаппаратуры;</t>
  </si>
  <si>
    <t>ООО ТД "Энергопром";</t>
  </si>
  <si>
    <t>Счет №4 от 05.04.2022</t>
  </si>
  <si>
    <t>09.03.2023</t>
  </si>
  <si>
    <t>Счет №1667 от 09.03.2023</t>
  </si>
  <si>
    <t>Поставка бокса навесного</t>
  </si>
  <si>
    <t>29.05.2023</t>
  </si>
  <si>
    <t>Счет №2302-100111-69913 от 29.05.2023</t>
  </si>
  <si>
    <t>ООО "Энергомир"</t>
  </si>
  <si>
    <t>16.05.2023</t>
  </si>
  <si>
    <t>Счет №17 от 16.05.2023</t>
  </si>
  <si>
    <t>Аукцион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</si>
  <si>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"ЭЛЕКТРОКОМПЛЕКТ"; ОБЩЕСТВО С ОГРАНИЧЕННОЙ ОТВЕТСТВЕННОСТЬЮ "СИСТЕМЫ ЭЛЕКТРОУЧЕТА-24"; ОБЩЕСТВО С ОГРАНИЧЕННОЙ ОТВЕТСТВЕННОСТЬЮ "ТОРГОВЫЙ ДОМ "ОПЫТНЫЙ ЗАВОД;  ЭНЕРГООБОРУДОВАНИЯ"</t>
  </si>
  <si>
    <t>145,540; 146,355; 152,078</t>
  </si>
  <si>
    <t>не известно</t>
  </si>
  <si>
    <t>228</t>
  </si>
  <si>
    <t>ООО «Электрокомплект»</t>
  </si>
  <si>
    <t>ПД-23-00200 от 13.06.2023</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</si>
  <si>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</si>
  <si>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"ЭЛЕКТРОКОМПЛЕКТ"
ОБЩЕСТВО С ОГРАНИЧЕННОЙ ОТВЕТСТВЕННОСТЬЮ "СИСТЕМЫ ЭЛЕКТРОУЧЕТА-24"
ОБЩЕСТВО С ОГРАНИЧЕННОЙ ОТВЕТСТВЕННОСТЬЮ "ТЕХСНАБ"</t>
  </si>
  <si>
    <t>206,875
210,945
210,3</t>
  </si>
  <si>
    <t>206,875
209,945
210,3</t>
  </si>
  <si>
    <t>ООО "Электрокомплект"</t>
  </si>
  <si>
    <t>ПД-24-00112 от 29.05.2024</t>
  </si>
  <si>
    <t>Поставка изделий для монтажа кабеля</t>
  </si>
  <si>
    <t>ООО "Торговый дом "Энерготэл"</t>
  </si>
  <si>
    <t>Счет №1938 от 24.06.2022</t>
  </si>
  <si>
    <t>1.2.3.1 «Установка приборов учета, класс напряжения 0,22 (0,4) кВ, всего, в том числе</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</si>
  <si>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</si>
  <si>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</si>
  <si>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Расчет по объектам-аналогам:
"Строительство (реконструкция) интеллектуальной системы учета электрической энергии (мощность) (ФЗ№522); "Реконструкция ИКУ в части замены приборов учета у потребителей в рамках исполнения ФЗ №522"</t>
  </si>
  <si>
    <t>г. Новосибирск</t>
  </si>
  <si>
    <t>не требуется</t>
  </si>
  <si>
    <t>не относится</t>
  </si>
  <si>
    <t>+</t>
  </si>
  <si>
    <t xml:space="preserve">1. Предоставление минимального функционала интеллектуальных систем учета электрической энергии (мощности) субъектам электроэнергетики или потребителям электрической энергии (мощности) согласно требований законодательства:
 - Федеральный закон от 27.12.2018 № 522-ФЗ;
 - Постановление Правительства РФ от 04.05.2012 № 442.
</t>
  </si>
  <si>
    <t>Установка новых и замена существующих ПУ у которых вышел срок МПИ.</t>
  </si>
  <si>
    <t>ПС 220 кВ Дружная;ПС 220 кВ Восточная;ПС 220 кВ Южная;ПС 220 кВ Чулымская;ПС 220 кВ Строительная;ПС 220 кВ Татарская;ПС 220 кВ Урожай;ПС 220 кВ Правобережная;ПС 220 кВ Тулинская</t>
  </si>
  <si>
    <t>54,05 тыс. руб. с НДС на 1 точку учета</t>
  </si>
  <si>
    <t>Выделение этапов не предусмотрено</t>
  </si>
  <si>
    <t>Федеральный закон от 27.12.2018 N 522-ФЗ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t>
  </si>
  <si>
    <t>1С, 2П</t>
  </si>
  <si>
    <t>Сибирский Федеральный округ, Новосибирская область, г. Новосибирск</t>
  </si>
  <si>
    <t>2;3</t>
  </si>
  <si>
    <t/>
  </si>
  <si>
    <t>1;2</t>
  </si>
  <si>
    <t>2;4</t>
  </si>
  <si>
    <t>КВЛ по состоянию на 01.10.2024, тыс. руб. без НДС (без ФОТ)</t>
  </si>
  <si>
    <t>ФИН по состоянию на 01.10.2024, тыс. руб. с НДС (без взаимозачетов)</t>
  </si>
  <si>
    <t>24%</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</si>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</sst>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670</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671</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674</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675</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675</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675</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675</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675</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676</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675</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675</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675</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677</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675</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13.783057087686673</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t="s">
        <v>425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425</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10.095176284712529</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16.465205833372508</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M_00.0017.000017</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Строительство (реконструкция) системы АИИС КУЭ подстанций АО "Электромагистраль"</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450</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449</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15.19989864983644</v>
      </c>
      <c r="D24" s="279">
        <f t="shared" si="0"/>
        <v>13.783057087686673</v>
      </c>
      <c r="E24" s="284">
        <f t="shared" si="0"/>
        <v>11.020241701686636</v>
      </c>
      <c r="F24" s="284">
        <f t="shared" si="0"/>
        <v>10.454097723084576</v>
      </c>
      <c r="G24" s="267">
        <f t="shared" si="0"/>
        <v>0.56614397860206001</v>
      </c>
      <c r="H24" s="267">
        <f t="shared" si="0"/>
        <v>2.567308259083755</v>
      </c>
      <c r="I24" s="267" t="s">
        <v>425</v>
      </c>
      <c r="J24" s="279">
        <f t="shared" ref="J24:N24" si="1">J25+J26+J27+J32+J33</f>
        <v>2.9262296974558009</v>
      </c>
      <c r="K24" s="279" t="s">
        <v>425</v>
      </c>
      <c r="L24" s="267">
        <f>L25+L26+L27+L32+L33</f>
        <v>0</v>
      </c>
      <c r="M24" s="267" t="s">
        <v>425</v>
      </c>
      <c r="N24" s="279">
        <f t="shared" si="1"/>
        <v>0</v>
      </c>
      <c r="O24" s="279" t="s">
        <v>425</v>
      </c>
      <c r="P24" s="153">
        <f t="shared" ref="P24" si="2">P25+P26+P27+P32+P33</f>
        <v>7.5278680256287753</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10.095176284712529</v>
      </c>
      <c r="AC24" s="284">
        <f>AC25+AC26+AC27+AC32+AC33</f>
        <v>2.9262296974558009</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13.083734496754078</v>
      </c>
      <c r="D27" s="279">
        <v>11.51829754140574</v>
      </c>
      <c r="E27" s="285">
        <f>J27+N27+G27+P27+T27+X27</f>
        <v>9.2103498296429382</v>
      </c>
      <c r="F27" s="285">
        <f t="shared" si="8"/>
        <v>8.7117481025704802</v>
      </c>
      <c r="G27" s="267">
        <v>0.49860172707245792</v>
      </c>
      <c r="H27" s="267">
        <f>SUM(H28:H31)</f>
        <v>2.2142429916686739</v>
      </c>
      <c r="I27" s="267" t="s">
        <v>425</v>
      </c>
      <c r="J27" s="279">
        <f t="shared" ref="J27" si="9">SUM(J28:J31)</f>
        <v>2.4385247478798342</v>
      </c>
      <c r="K27" s="279" t="s">
        <v>425</v>
      </c>
      <c r="L27" s="267">
        <f>SUM(L28:L31)</f>
        <v>0</v>
      </c>
      <c r="M27" s="267" t="s">
        <v>425</v>
      </c>
      <c r="N27" s="279">
        <f t="shared" ref="N27" si="10">SUM(N28:N31)</f>
        <v>0</v>
      </c>
      <c r="O27" s="279" t="s">
        <v>425</v>
      </c>
      <c r="P27" s="153">
        <f t="shared" ref="P27" si="11">SUM(P28:P31)</f>
        <v>6.2732233546906464</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8.4874663463593194</v>
      </c>
      <c r="AC27" s="284">
        <f>J27+N27+R27+V27+Z27</f>
        <v>2.4385247478798342</v>
      </c>
    </row>
    <row r="28" spans="1:32" x14ac:dyDescent="0.25">
      <c r="A28" s="58" t="s">
        <v>426</v>
      </c>
      <c r="B28" s="42" t="s">
        <v>168</v>
      </c>
      <c r="C28" s="268" t="s">
        <v>425</v>
      </c>
      <c r="D28" s="281" t="s">
        <v>425</v>
      </c>
      <c r="E28" s="281" t="s">
        <v>425</v>
      </c>
      <c r="F28" s="281" t="s">
        <v>425</v>
      </c>
      <c r="G28" s="266" t="s">
        <v>425</v>
      </c>
      <c r="H28" s="266">
        <v>0.1309217020138117</v>
      </c>
      <c r="I28" s="268" t="s">
        <v>686</v>
      </c>
      <c r="J28" s="280">
        <v>0.14418282527999998</v>
      </c>
      <c r="K28" s="281" t="s">
        <v>686</v>
      </c>
      <c r="L28" s="266">
        <v>0</v>
      </c>
      <c r="M28" s="268" t="s">
        <v>687</v>
      </c>
      <c r="N28" s="280">
        <v>0</v>
      </c>
      <c r="O28" s="281" t="s">
        <v>687</v>
      </c>
      <c r="P28" s="154">
        <v>0.37399520304418898</v>
      </c>
      <c r="Q28" s="154" t="s">
        <v>59</v>
      </c>
      <c r="R28" s="280">
        <v>0</v>
      </c>
      <c r="S28" s="281">
        <v>0</v>
      </c>
      <c r="T28" s="154">
        <v>0</v>
      </c>
      <c r="U28" s="154" t="s">
        <v>687</v>
      </c>
      <c r="V28" s="280">
        <v>0</v>
      </c>
      <c r="W28" s="281">
        <v>0</v>
      </c>
      <c r="X28" s="154">
        <v>0</v>
      </c>
      <c r="Y28" s="154" t="s">
        <v>687</v>
      </c>
      <c r="Z28" s="280">
        <v>0</v>
      </c>
      <c r="AA28" s="281">
        <v>0</v>
      </c>
      <c r="AB28" s="267">
        <f t="shared" ref="AB28:AB31" si="17">H28+L28+P28+T28+X28</f>
        <v>0.50491690505800069</v>
      </c>
      <c r="AC28" s="284">
        <f>J28+N28+R28+V28+Z28</f>
        <v>0.14418282527999998</v>
      </c>
    </row>
    <row r="29" spans="1:32" ht="31.5" x14ac:dyDescent="0.25">
      <c r="A29" s="58" t="s">
        <v>427</v>
      </c>
      <c r="B29" s="42" t="s">
        <v>166</v>
      </c>
      <c r="C29" s="268" t="s">
        <v>425</v>
      </c>
      <c r="D29" s="281" t="s">
        <v>425</v>
      </c>
      <c r="E29" s="281" t="s">
        <v>425</v>
      </c>
      <c r="F29" s="281" t="s">
        <v>425</v>
      </c>
      <c r="G29" s="266" t="s">
        <v>425</v>
      </c>
      <c r="H29" s="266">
        <v>0.25625835428033994</v>
      </c>
      <c r="I29" s="268" t="s">
        <v>686</v>
      </c>
      <c r="J29" s="280">
        <v>0.28221488839065595</v>
      </c>
      <c r="K29" s="281" t="s">
        <v>686</v>
      </c>
      <c r="L29" s="266">
        <v>0</v>
      </c>
      <c r="M29" s="268" t="s">
        <v>687</v>
      </c>
      <c r="N29" s="280">
        <v>0</v>
      </c>
      <c r="O29" s="281" t="s">
        <v>687</v>
      </c>
      <c r="P29" s="154">
        <v>0.69262547082909509</v>
      </c>
      <c r="Q29" s="288" t="s">
        <v>59</v>
      </c>
      <c r="R29" s="280">
        <v>0</v>
      </c>
      <c r="S29" s="281">
        <v>0</v>
      </c>
      <c r="T29" s="154">
        <v>0</v>
      </c>
      <c r="U29" s="154" t="s">
        <v>687</v>
      </c>
      <c r="V29" s="280">
        <v>0</v>
      </c>
      <c r="W29" s="281">
        <v>0</v>
      </c>
      <c r="X29" s="154">
        <v>0</v>
      </c>
      <c r="Y29" s="154" t="s">
        <v>687</v>
      </c>
      <c r="Z29" s="280">
        <v>0</v>
      </c>
      <c r="AA29" s="281">
        <v>0</v>
      </c>
      <c r="AB29" s="267">
        <f t="shared" si="17"/>
        <v>0.94888382510943503</v>
      </c>
      <c r="AC29" s="284">
        <f>J29+N29+R29+V29+Z29</f>
        <v>0.28221488839065595</v>
      </c>
      <c r="AD29" s="213"/>
      <c r="AE29" s="269"/>
    </row>
    <row r="30" spans="1:32" x14ac:dyDescent="0.25">
      <c r="A30" s="58" t="s">
        <v>428</v>
      </c>
      <c r="B30" s="42" t="s">
        <v>164</v>
      </c>
      <c r="C30" s="268" t="s">
        <v>425</v>
      </c>
      <c r="D30" s="281" t="s">
        <v>425</v>
      </c>
      <c r="E30" s="281" t="s">
        <v>425</v>
      </c>
      <c r="F30" s="281" t="s">
        <v>425</v>
      </c>
      <c r="G30" s="266" t="s">
        <v>425</v>
      </c>
      <c r="H30" s="266">
        <v>1.8270629353745225</v>
      </c>
      <c r="I30" s="268" t="s">
        <v>686</v>
      </c>
      <c r="J30" s="280">
        <v>2.0121270342091782</v>
      </c>
      <c r="K30" s="281" t="s">
        <v>686</v>
      </c>
      <c r="L30" s="266">
        <v>0</v>
      </c>
      <c r="M30" s="268" t="s">
        <v>687</v>
      </c>
      <c r="N30" s="280">
        <v>0</v>
      </c>
      <c r="O30" s="281" t="s">
        <v>687</v>
      </c>
      <c r="P30" s="154">
        <v>5.2066026808173618</v>
      </c>
      <c r="Q30" s="154" t="s">
        <v>59</v>
      </c>
      <c r="R30" s="280">
        <v>0</v>
      </c>
      <c r="S30" s="281">
        <v>0</v>
      </c>
      <c r="T30" s="154">
        <v>0</v>
      </c>
      <c r="U30" s="154" t="s">
        <v>687</v>
      </c>
      <c r="V30" s="280">
        <v>0</v>
      </c>
      <c r="W30" s="281">
        <v>0</v>
      </c>
      <c r="X30" s="154">
        <v>0</v>
      </c>
      <c r="Y30" s="154" t="s">
        <v>687</v>
      </c>
      <c r="Z30" s="280">
        <v>0</v>
      </c>
      <c r="AA30" s="281">
        <v>0</v>
      </c>
      <c r="AB30" s="267">
        <f t="shared" si="17"/>
        <v>7.0336656161918842</v>
      </c>
      <c r="AC30" s="284">
        <f>J30+N30+R30+V30+Z30</f>
        <v>2.0121270342091782</v>
      </c>
      <c r="AD30" s="213"/>
      <c r="AE30" s="269"/>
    </row>
    <row r="31" spans="1:32" x14ac:dyDescent="0.25">
      <c r="A31" s="58" t="s">
        <v>429</v>
      </c>
      <c r="B31" s="42" t="s">
        <v>162</v>
      </c>
      <c r="C31" s="268" t="s">
        <v>425</v>
      </c>
      <c r="D31" s="281" t="s">
        <v>425</v>
      </c>
      <c r="E31" s="281" t="s">
        <v>425</v>
      </c>
      <c r="F31" s="281" t="s">
        <v>425</v>
      </c>
      <c r="G31" s="266" t="s">
        <v>425</v>
      </c>
      <c r="H31" s="266">
        <v>0</v>
      </c>
      <c r="I31" s="268" t="s">
        <v>687</v>
      </c>
      <c r="J31" s="280">
        <v>0</v>
      </c>
      <c r="K31" s="281" t="s">
        <v>687</v>
      </c>
      <c r="L31" s="266">
        <v>0</v>
      </c>
      <c r="M31" s="268" t="s">
        <v>687</v>
      </c>
      <c r="N31" s="280">
        <v>0</v>
      </c>
      <c r="O31" s="281" t="s">
        <v>687</v>
      </c>
      <c r="P31" s="154">
        <v>0</v>
      </c>
      <c r="Q31" s="154" t="s">
        <v>687</v>
      </c>
      <c r="R31" s="280">
        <v>0</v>
      </c>
      <c r="S31" s="281">
        <v>0</v>
      </c>
      <c r="T31" s="154">
        <v>0</v>
      </c>
      <c r="U31" s="154" t="s">
        <v>687</v>
      </c>
      <c r="V31" s="280">
        <v>0</v>
      </c>
      <c r="W31" s="281">
        <v>0</v>
      </c>
      <c r="X31" s="154">
        <v>0</v>
      </c>
      <c r="Y31" s="154" t="s">
        <v>687</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2.1161641530823618</v>
      </c>
      <c r="D33" s="280">
        <v>2.2647595462809331</v>
      </c>
      <c r="E33" s="285">
        <f>J33+N33+G33+P33+T33+X33</f>
        <v>1.8098918720436976</v>
      </c>
      <c r="F33" s="285">
        <f t="shared" ref="F33" si="18">E33-G33</f>
        <v>1.7423496205140956</v>
      </c>
      <c r="G33" s="266">
        <v>6.7542251529602082E-2</v>
      </c>
      <c r="H33" s="266">
        <v>0.35306526741508104</v>
      </c>
      <c r="I33" s="266" t="str">
        <f>I31</f>
        <v/>
      </c>
      <c r="J33" s="280">
        <v>0.48770494957596655</v>
      </c>
      <c r="K33" s="280" t="str">
        <f>K31</f>
        <v/>
      </c>
      <c r="L33" s="266">
        <v>0</v>
      </c>
      <c r="M33" s="266" t="str">
        <f>M31</f>
        <v/>
      </c>
      <c r="N33" s="280">
        <v>0</v>
      </c>
      <c r="O33" s="280">
        <v>0</v>
      </c>
      <c r="P33" s="154">
        <v>1.2546446709381289</v>
      </c>
      <c r="Q33" s="154">
        <v>0</v>
      </c>
      <c r="R33" s="280">
        <v>0</v>
      </c>
      <c r="S33" s="280">
        <v>0</v>
      </c>
      <c r="T33" s="154">
        <v>0</v>
      </c>
      <c r="U33" s="154">
        <v>0</v>
      </c>
      <c r="V33" s="280">
        <v>0</v>
      </c>
      <c r="W33" s="280">
        <v>0</v>
      </c>
      <c r="X33" s="154">
        <v>0</v>
      </c>
      <c r="Y33" s="154">
        <v>0</v>
      </c>
      <c r="Z33" s="280">
        <v>0</v>
      </c>
      <c r="AA33" s="280">
        <v>0</v>
      </c>
      <c r="AB33" s="266">
        <f>X33+L33+H33+P33+T33</f>
        <v>1.6077099383532101</v>
      </c>
      <c r="AC33" s="280">
        <f>Z33+N33+J33+R33+V33</f>
        <v>0.48770494957596655</v>
      </c>
    </row>
    <row r="34" spans="1:30" ht="47.25" x14ac:dyDescent="0.25">
      <c r="A34" s="60" t="s">
        <v>61</v>
      </c>
      <c r="B34" s="59" t="s">
        <v>170</v>
      </c>
      <c r="C34" s="267">
        <f>SUM(C35:C38)</f>
        <v>13.117215113420745</v>
      </c>
      <c r="D34" s="279">
        <f t="shared" ref="D34:G34" si="19">SUM(D35:D38)</f>
        <v>11.90157891142637</v>
      </c>
      <c r="E34" s="285">
        <f t="shared" ref="E34" si="20">J34+N34+G34+P34+T34+X34</f>
        <v>9.499510791426367</v>
      </c>
      <c r="F34" s="279">
        <f t="shared" si="19"/>
        <v>9.010351780079267</v>
      </c>
      <c r="G34" s="267">
        <f t="shared" si="19"/>
        <v>0.48915901134709994</v>
      </c>
      <c r="H34" s="267">
        <f>SUM(H35:H38)</f>
        <v>2.2142429916686739</v>
      </c>
      <c r="I34" s="267" t="s">
        <v>425</v>
      </c>
      <c r="J34" s="279">
        <f t="shared" ref="J34" si="21">SUM(J35:J38)</f>
        <v>2.5238042906139651</v>
      </c>
      <c r="K34" s="279" t="s">
        <v>425</v>
      </c>
      <c r="L34" s="267">
        <f t="shared" ref="L34" si="22">SUM(L35:L38)</f>
        <v>7.7644153522385313</v>
      </c>
      <c r="M34" s="267" t="s">
        <v>425</v>
      </c>
      <c r="N34" s="279">
        <f t="shared" ref="N34:P34" si="23">SUM(N35:N38)</f>
        <v>0</v>
      </c>
      <c r="O34" s="279" t="s">
        <v>425</v>
      </c>
      <c r="P34" s="153">
        <f t="shared" si="23"/>
        <v>6.4865474894653028</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16.465205833372508</v>
      </c>
      <c r="AC34" s="284">
        <f>J34+N34+R34+V34+Z34</f>
        <v>2.5238042906139651</v>
      </c>
      <c r="AD34" s="213"/>
    </row>
    <row r="35" spans="1:30" x14ac:dyDescent="0.25">
      <c r="A35" s="60" t="s">
        <v>169</v>
      </c>
      <c r="B35" s="42" t="s">
        <v>168</v>
      </c>
      <c r="C35" s="266">
        <v>0.89399472741452879</v>
      </c>
      <c r="D35" s="280">
        <v>0.83691056632652683</v>
      </c>
      <c r="E35" s="285">
        <f>J35+N35+G35+P35+T35+X35</f>
        <v>0.65475604632652673</v>
      </c>
      <c r="F35" s="285">
        <f>E35-G35</f>
        <v>0.62181363398902678</v>
      </c>
      <c r="G35" s="266">
        <v>3.2942412337500004E-2</v>
      </c>
      <c r="H35" s="266">
        <v>0.15179741705767383</v>
      </c>
      <c r="I35" s="266" t="s">
        <v>59</v>
      </c>
      <c r="J35" s="280">
        <v>0.17301939033599997</v>
      </c>
      <c r="K35" s="281" t="s">
        <v>688</v>
      </c>
      <c r="L35" s="266">
        <v>0.53720795555342249</v>
      </c>
      <c r="M35" s="266" t="s">
        <v>59</v>
      </c>
      <c r="N35" s="280">
        <v>0</v>
      </c>
      <c r="O35" s="281">
        <v>0</v>
      </c>
      <c r="P35" s="154">
        <v>0.44879424365302678</v>
      </c>
      <c r="Q35" s="155" t="s">
        <v>59</v>
      </c>
      <c r="R35" s="280">
        <v>0</v>
      </c>
      <c r="S35" s="281">
        <v>0</v>
      </c>
      <c r="T35" s="154">
        <v>0</v>
      </c>
      <c r="U35" s="155">
        <v>0</v>
      </c>
      <c r="V35" s="280">
        <v>0</v>
      </c>
      <c r="W35" s="281">
        <v>0</v>
      </c>
      <c r="X35" s="154">
        <v>0</v>
      </c>
      <c r="Y35" s="155">
        <v>0</v>
      </c>
      <c r="Z35" s="280">
        <v>0</v>
      </c>
      <c r="AA35" s="281">
        <v>0</v>
      </c>
      <c r="AB35" s="267">
        <f>H35+L35+P35+T35+X35</f>
        <v>1.1377996162641231</v>
      </c>
      <c r="AC35" s="284">
        <f>J35+N35+R35+V35+Z35</f>
        <v>0.17301939033599997</v>
      </c>
      <c r="AD35" s="210"/>
    </row>
    <row r="36" spans="1:30" ht="31.5" x14ac:dyDescent="0.25">
      <c r="A36" s="60" t="s">
        <v>167</v>
      </c>
      <c r="B36" s="42" t="s">
        <v>166</v>
      </c>
      <c r="C36" s="266">
        <v>2.9780028239279268</v>
      </c>
      <c r="D36" s="280">
        <v>2.1259342037985012</v>
      </c>
      <c r="E36" s="285">
        <f>J36+N36+G36+P36+T36+X36</f>
        <v>1.2411001937985011</v>
      </c>
      <c r="F36" s="285">
        <f t="shared" ref="F36:F37" si="30">E36-G36</f>
        <v>1.1698084310637011</v>
      </c>
      <c r="G36" s="266">
        <v>7.1291762734800007E-2</v>
      </c>
      <c r="H36" s="266">
        <v>0.29711923753559338</v>
      </c>
      <c r="I36" s="266" t="s">
        <v>59</v>
      </c>
      <c r="J36" s="280">
        <v>0.33865786606878712</v>
      </c>
      <c r="K36" s="281" t="s">
        <v>59</v>
      </c>
      <c r="L36" s="266">
        <v>0.99488953366164357</v>
      </c>
      <c r="M36" s="266" t="s">
        <v>689</v>
      </c>
      <c r="N36" s="280">
        <v>0</v>
      </c>
      <c r="O36" s="281">
        <v>0</v>
      </c>
      <c r="P36" s="154">
        <v>0.83115056499491402</v>
      </c>
      <c r="Q36" s="155" t="s">
        <v>59</v>
      </c>
      <c r="R36" s="280">
        <v>0</v>
      </c>
      <c r="S36" s="281">
        <v>0</v>
      </c>
      <c r="T36" s="154">
        <v>0</v>
      </c>
      <c r="U36" s="155">
        <v>0</v>
      </c>
      <c r="V36" s="280">
        <v>0</v>
      </c>
      <c r="W36" s="281">
        <v>0</v>
      </c>
      <c r="X36" s="154">
        <v>0</v>
      </c>
      <c r="Y36" s="155">
        <v>0</v>
      </c>
      <c r="Z36" s="280">
        <v>0</v>
      </c>
      <c r="AA36" s="281">
        <v>0</v>
      </c>
      <c r="AB36" s="267">
        <f t="shared" si="29"/>
        <v>2.1231593361921508</v>
      </c>
      <c r="AC36" s="284">
        <f>J36+N36+R36+V36+Z36</f>
        <v>0.33865786606878712</v>
      </c>
    </row>
    <row r="37" spans="1:30" x14ac:dyDescent="0.25">
      <c r="A37" s="60" t="s">
        <v>165</v>
      </c>
      <c r="B37" s="42" t="s">
        <v>164</v>
      </c>
      <c r="C37" s="266">
        <v>9.2452175620782882</v>
      </c>
      <c r="D37" s="280">
        <v>8.9387341413013406</v>
      </c>
      <c r="E37" s="285">
        <f>J37+N37+G37+P37+T37+X37</f>
        <v>7.6036545513013394</v>
      </c>
      <c r="F37" s="285">
        <f t="shared" si="30"/>
        <v>7.218729715026539</v>
      </c>
      <c r="G37" s="266">
        <v>0.38492483627479995</v>
      </c>
      <c r="H37" s="266">
        <v>1.7653263370754066</v>
      </c>
      <c r="I37" s="266" t="s">
        <v>59</v>
      </c>
      <c r="J37" s="280">
        <v>2.0121270342091777</v>
      </c>
      <c r="K37" s="281" t="s">
        <v>689</v>
      </c>
      <c r="L37" s="266">
        <v>6.2323178630234652</v>
      </c>
      <c r="M37" s="266">
        <v>0</v>
      </c>
      <c r="N37" s="280">
        <v>0</v>
      </c>
      <c r="O37" s="281">
        <v>0</v>
      </c>
      <c r="P37" s="154">
        <v>5.2066026808173618</v>
      </c>
      <c r="Q37" s="155" t="s">
        <v>59</v>
      </c>
      <c r="R37" s="280">
        <v>0</v>
      </c>
      <c r="S37" s="281">
        <v>0</v>
      </c>
      <c r="T37" s="154">
        <v>0</v>
      </c>
      <c r="U37" s="155">
        <v>0</v>
      </c>
      <c r="V37" s="280">
        <v>0</v>
      </c>
      <c r="W37" s="281">
        <v>0</v>
      </c>
      <c r="X37" s="154">
        <v>0</v>
      </c>
      <c r="Y37" s="155">
        <v>0</v>
      </c>
      <c r="Z37" s="280">
        <v>0</v>
      </c>
      <c r="AA37" s="281">
        <v>0</v>
      </c>
      <c r="AB37" s="267">
        <f t="shared" si="29"/>
        <v>13.204246880916234</v>
      </c>
      <c r="AC37" s="284">
        <f>J37+N37+R37+V37+Z37</f>
        <v>2.0121270342091777</v>
      </c>
    </row>
    <row r="38" spans="1:30" x14ac:dyDescent="0.25">
      <c r="A38" s="60" t="s">
        <v>163</v>
      </c>
      <c r="B38" s="42" t="s">
        <v>162</v>
      </c>
      <c r="C38" s="266">
        <v>0</v>
      </c>
      <c r="D38" s="280">
        <v>0</v>
      </c>
      <c r="E38" s="285">
        <f>J38+N38+G38+P38+T38+X38</f>
        <v>0</v>
      </c>
      <c r="F38" s="285">
        <f>E38-G38</f>
        <v>0</v>
      </c>
      <c r="G38" s="266">
        <v>0</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263</v>
      </c>
      <c r="D46" s="280">
        <v>255</v>
      </c>
      <c r="E46" s="285">
        <f t="shared" si="31"/>
        <v>199</v>
      </c>
      <c r="F46" s="285">
        <f>E46-G46</f>
        <v>190</v>
      </c>
      <c r="G46" s="266">
        <v>9</v>
      </c>
      <c r="H46" s="266">
        <v>45</v>
      </c>
      <c r="I46" s="268" t="s">
        <v>59</v>
      </c>
      <c r="J46" s="280">
        <v>45</v>
      </c>
      <c r="K46" s="281" t="s">
        <v>59</v>
      </c>
      <c r="L46" s="266">
        <v>0</v>
      </c>
      <c r="M46" s="268">
        <v>0</v>
      </c>
      <c r="N46" s="280">
        <v>0</v>
      </c>
      <c r="O46" s="281">
        <v>0</v>
      </c>
      <c r="P46" s="154">
        <v>145</v>
      </c>
      <c r="Q46" s="155" t="s">
        <v>59</v>
      </c>
      <c r="R46" s="280">
        <v>0</v>
      </c>
      <c r="S46" s="281">
        <v>0</v>
      </c>
      <c r="T46" s="154">
        <v>0</v>
      </c>
      <c r="U46" s="155">
        <v>0</v>
      </c>
      <c r="V46" s="280">
        <v>0</v>
      </c>
      <c r="W46" s="281">
        <v>0</v>
      </c>
      <c r="X46" s="154">
        <v>0</v>
      </c>
      <c r="Y46" s="155">
        <v>0</v>
      </c>
      <c r="Z46" s="280">
        <v>0</v>
      </c>
      <c r="AA46" s="281">
        <v>0</v>
      </c>
      <c r="AB46" s="267">
        <f t="shared" si="29"/>
        <v>190</v>
      </c>
      <c r="AC46" s="284">
        <f t="shared" si="32"/>
        <v>45</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263</v>
      </c>
      <c r="D54" s="280">
        <v>255</v>
      </c>
      <c r="E54" s="285">
        <f t="shared" si="34"/>
        <v>199</v>
      </c>
      <c r="F54" s="285">
        <f t="shared" si="33"/>
        <v>190</v>
      </c>
      <c r="G54" s="266">
        <v>9</v>
      </c>
      <c r="H54" s="266">
        <v>45</v>
      </c>
      <c r="I54" s="268" t="s">
        <v>59</v>
      </c>
      <c r="J54" s="280">
        <v>45</v>
      </c>
      <c r="K54" s="281" t="s">
        <v>59</v>
      </c>
      <c r="L54" s="266">
        <v>0</v>
      </c>
      <c r="M54" s="268">
        <v>0</v>
      </c>
      <c r="N54" s="280">
        <v>0</v>
      </c>
      <c r="O54" s="281">
        <v>0</v>
      </c>
      <c r="P54" s="154">
        <v>145</v>
      </c>
      <c r="Q54" s="155" t="s">
        <v>59</v>
      </c>
      <c r="R54" s="280">
        <v>0</v>
      </c>
      <c r="S54" s="281">
        <v>0</v>
      </c>
      <c r="T54" s="154">
        <v>0</v>
      </c>
      <c r="U54" s="155">
        <v>0</v>
      </c>
      <c r="V54" s="280">
        <v>0</v>
      </c>
      <c r="W54" s="281">
        <v>0</v>
      </c>
      <c r="X54" s="154">
        <v>0</v>
      </c>
      <c r="Y54" s="155">
        <v>0</v>
      </c>
      <c r="Z54" s="280">
        <v>0</v>
      </c>
      <c r="AA54" s="281">
        <v>0</v>
      </c>
      <c r="AB54" s="267">
        <f t="shared" si="29"/>
        <v>190</v>
      </c>
      <c r="AC54" s="284">
        <f t="shared" si="35"/>
        <v>45</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13.117215113420745</v>
      </c>
      <c r="D56" s="280">
        <v>11.901578911426368</v>
      </c>
      <c r="E56" s="285">
        <f t="shared" ref="E56:E61" si="36">J56+N56+G56+P56+T56+X56</f>
        <v>9.5778500914263685</v>
      </c>
      <c r="F56" s="280">
        <f t="shared" si="33"/>
        <v>9.1486896701072471</v>
      </c>
      <c r="G56" s="266">
        <v>0.4291604213191208</v>
      </c>
      <c r="H56" s="266">
        <v>2.2142429916686739</v>
      </c>
      <c r="I56" s="268" t="s">
        <v>59</v>
      </c>
      <c r="J56" s="280">
        <v>2.5238042906139651</v>
      </c>
      <c r="K56" s="281" t="s">
        <v>59</v>
      </c>
      <c r="L56" s="266">
        <v>0</v>
      </c>
      <c r="M56" s="268">
        <v>0</v>
      </c>
      <c r="N56" s="280">
        <v>0</v>
      </c>
      <c r="O56" s="281">
        <v>0</v>
      </c>
      <c r="P56" s="154">
        <v>6.624885379493282</v>
      </c>
      <c r="Q56" s="155" t="s">
        <v>59</v>
      </c>
      <c r="R56" s="280">
        <v>0</v>
      </c>
      <c r="S56" s="281">
        <v>0</v>
      </c>
      <c r="T56" s="154">
        <v>0</v>
      </c>
      <c r="U56" s="155">
        <v>0</v>
      </c>
      <c r="V56" s="280">
        <v>0</v>
      </c>
      <c r="W56" s="281">
        <v>0</v>
      </c>
      <c r="X56" s="154">
        <v>0</v>
      </c>
      <c r="Y56" s="155">
        <v>0</v>
      </c>
      <c r="Z56" s="280">
        <v>0</v>
      </c>
      <c r="AA56" s="281">
        <v>0</v>
      </c>
      <c r="AB56" s="267">
        <f t="shared" ref="AB56:AB68" si="37">H56+L56+P56+T56+X56</f>
        <v>8.839128371161955</v>
      </c>
      <c r="AC56" s="284">
        <f t="shared" ref="AC56:AC68" si="38">J56+N56+R56+V56+Z56</f>
        <v>2.5238042906139651</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263</v>
      </c>
      <c r="D61" s="280">
        <v>255</v>
      </c>
      <c r="E61" s="285">
        <f t="shared" si="36"/>
        <v>199</v>
      </c>
      <c r="F61" s="285">
        <f t="shared" si="33"/>
        <v>190</v>
      </c>
      <c r="G61" s="266">
        <v>9</v>
      </c>
      <c r="H61" s="266">
        <v>45</v>
      </c>
      <c r="I61" s="268" t="s">
        <v>59</v>
      </c>
      <c r="J61" s="280">
        <v>45</v>
      </c>
      <c r="K61" s="281" t="s">
        <v>59</v>
      </c>
      <c r="L61" s="266">
        <v>0</v>
      </c>
      <c r="M61" s="268">
        <v>0</v>
      </c>
      <c r="N61" s="280">
        <v>0</v>
      </c>
      <c r="O61" s="281">
        <v>0</v>
      </c>
      <c r="P61" s="154">
        <v>145</v>
      </c>
      <c r="Q61" s="155" t="s">
        <v>59</v>
      </c>
      <c r="R61" s="280">
        <v>0</v>
      </c>
      <c r="S61" s="281">
        <v>0</v>
      </c>
      <c r="T61" s="154">
        <v>0</v>
      </c>
      <c r="U61" s="155">
        <v>0</v>
      </c>
      <c r="V61" s="280">
        <v>0</v>
      </c>
      <c r="W61" s="281">
        <v>0</v>
      </c>
      <c r="X61" s="154">
        <v>0</v>
      </c>
      <c r="Y61" s="155">
        <v>0</v>
      </c>
      <c r="Z61" s="280">
        <v>0</v>
      </c>
      <c r="AA61" s="281">
        <v>0</v>
      </c>
      <c r="AB61" s="267">
        <f t="shared" si="37"/>
        <v>190</v>
      </c>
      <c r="AC61" s="284">
        <f t="shared" si="38"/>
        <v>45</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451</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6" zoomScale="80" zoomScaleSheetLayoutView="80" workbookViewId="0">
      <selection activeCell="AX6"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M_00.0017.000017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Строительство (реконструкция) системы АИИС КУЭ подстанций АО "Электромагистраль"</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690</v>
      </c>
      <c r="AY22" s="465" t="s">
        <v>691</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46751</v>
      </c>
      <c r="E26" s="177">
        <v>54</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3161.0827799999997</v>
      </c>
      <c r="Q26" s="177" t="s">
        <v>425</v>
      </c>
      <c r="R26" s="179">
        <f>SUM(R27:R86)</f>
        <v>2853.8141199999991</v>
      </c>
      <c r="S26" s="177" t="s">
        <v>425</v>
      </c>
      <c r="T26" s="177" t="s">
        <v>425</v>
      </c>
      <c r="U26" s="177" t="s">
        <v>425</v>
      </c>
      <c r="V26" s="177" t="s">
        <v>425</v>
      </c>
      <c r="W26" s="177" t="s">
        <v>425</v>
      </c>
      <c r="X26" s="177" t="s">
        <v>425</v>
      </c>
      <c r="Y26" s="177" t="s">
        <v>425</v>
      </c>
      <c r="Z26" s="177" t="s">
        <v>425</v>
      </c>
      <c r="AA26" s="177" t="s">
        <v>425</v>
      </c>
      <c r="AB26" s="179">
        <f>SUM(AB27:AB86)</f>
        <v>2825.3959699999996</v>
      </c>
      <c r="AC26" s="177" t="s">
        <v>425</v>
      </c>
      <c r="AD26" s="179">
        <f>SUM(AD27:AD86)</f>
        <v>3390.4752100000001</v>
      </c>
      <c r="AE26" s="179">
        <f>SUM(AE27:AE86)</f>
        <v>1441.63895</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1494.46955</v>
      </c>
      <c r="AY26" s="179">
        <f t="shared" si="46"/>
        <v>1956.0362799999996</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4.8406200000000004</v>
      </c>
      <c r="Q27" s="214" t="s">
        <v>512</v>
      </c>
      <c r="R27" s="215">
        <v>4.8406200000000004</v>
      </c>
      <c r="S27" s="214" t="s">
        <v>513</v>
      </c>
      <c r="T27" s="214" t="s">
        <v>513</v>
      </c>
      <c r="U27" s="214" t="s">
        <v>425</v>
      </c>
      <c r="V27" s="214" t="s">
        <v>425</v>
      </c>
      <c r="W27" s="214" t="s">
        <v>514</v>
      </c>
      <c r="X27" s="214">
        <v>4.8406200000000004</v>
      </c>
      <c r="Y27" s="214" t="s">
        <v>425</v>
      </c>
      <c r="Z27" s="214" t="s">
        <v>425</v>
      </c>
      <c r="AA27" s="214">
        <v>4.8406200000000004</v>
      </c>
      <c r="AB27" s="215">
        <v>4.8406200000000004</v>
      </c>
      <c r="AC27" s="214" t="s">
        <v>514</v>
      </c>
      <c r="AD27" s="215">
        <v>5.8087439999999999</v>
      </c>
      <c r="AE27" s="291">
        <f>IF(IFERROR(AD27-AY27,"нд")&lt;0,0,IFERROR(AD27-AY27,"нд"))</f>
        <v>3.9999999996709334E-6</v>
      </c>
      <c r="AF27" s="214" t="s">
        <v>425</v>
      </c>
      <c r="AG27" s="214" t="s">
        <v>515</v>
      </c>
      <c r="AH27" s="214" t="s">
        <v>425</v>
      </c>
      <c r="AI27" s="216" t="s">
        <v>425</v>
      </c>
      <c r="AJ27" s="216" t="s">
        <v>425</v>
      </c>
      <c r="AK27" s="216" t="s">
        <v>425</v>
      </c>
      <c r="AL27" s="216" t="s">
        <v>425</v>
      </c>
      <c r="AM27" s="214" t="s">
        <v>516</v>
      </c>
      <c r="AN27" s="214" t="s">
        <v>517</v>
      </c>
      <c r="AO27" s="214">
        <v>44125</v>
      </c>
      <c r="AP27" s="214">
        <v>372</v>
      </c>
      <c r="AQ27" s="216" t="s">
        <v>425</v>
      </c>
      <c r="AR27" s="216">
        <v>44125</v>
      </c>
      <c r="AS27" s="216">
        <v>44145</v>
      </c>
      <c r="AT27" s="216">
        <v>44165</v>
      </c>
      <c r="AU27" s="216">
        <v>44144</v>
      </c>
      <c r="AV27" s="214" t="s">
        <v>425</v>
      </c>
      <c r="AW27" s="214" t="s">
        <v>425</v>
      </c>
      <c r="AX27" s="217">
        <v>0</v>
      </c>
      <c r="AY27" s="217">
        <v>5.8087400000000002</v>
      </c>
      <c r="AZ27" s="215" t="s">
        <v>518</v>
      </c>
      <c r="BA27" s="215" t="s">
        <v>509</v>
      </c>
      <c r="BB27" s="215" t="s">
        <v>514</v>
      </c>
      <c r="BC27" s="215" t="s">
        <v>519</v>
      </c>
      <c r="BD27" s="215" t="str">
        <f>CONCATENATE(BB27,", ",BA27,", ",N27,", ","договор № ",BC27)</f>
        <v>ООО "ТЭС", ТМЦ, Поставка выключателей автоматических и ящиков силовых, договор № Счет №221 от 21.10.2020</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509</v>
      </c>
      <c r="N28" s="214" t="s">
        <v>520</v>
      </c>
      <c r="O28" s="214" t="s">
        <v>511</v>
      </c>
      <c r="P28" s="215">
        <v>0.65500000000000003</v>
      </c>
      <c r="Q28" s="214" t="s">
        <v>512</v>
      </c>
      <c r="R28" s="215">
        <v>0.65500000000000003</v>
      </c>
      <c r="S28" s="214" t="s">
        <v>513</v>
      </c>
      <c r="T28" s="214" t="s">
        <v>513</v>
      </c>
      <c r="U28" s="214" t="s">
        <v>425</v>
      </c>
      <c r="V28" s="214" t="s">
        <v>425</v>
      </c>
      <c r="W28" s="214" t="s">
        <v>521</v>
      </c>
      <c r="X28" s="214">
        <v>0.65500000000000003</v>
      </c>
      <c r="Y28" s="214" t="s">
        <v>425</v>
      </c>
      <c r="Z28" s="214" t="s">
        <v>425</v>
      </c>
      <c r="AA28" s="214">
        <v>0.65500000000000003</v>
      </c>
      <c r="AB28" s="215">
        <v>0.65500000000000003</v>
      </c>
      <c r="AC28" s="214" t="s">
        <v>521</v>
      </c>
      <c r="AD28" s="215">
        <v>0.78600000000000003</v>
      </c>
      <c r="AE28" s="291">
        <f t="shared" ref="AE28:AE86" si="49">IF(IFERROR(AD28-AY28,"нд")&lt;0,0,IFERROR(AD28-AY28,"нд"))</f>
        <v>0.78600000000000003</v>
      </c>
      <c r="AF28" s="214" t="s">
        <v>425</v>
      </c>
      <c r="AG28" s="214" t="s">
        <v>515</v>
      </c>
      <c r="AH28" s="214" t="s">
        <v>425</v>
      </c>
      <c r="AI28" s="216" t="s">
        <v>425</v>
      </c>
      <c r="AJ28" s="216" t="s">
        <v>425</v>
      </c>
      <c r="AK28" s="216" t="s">
        <v>425</v>
      </c>
      <c r="AL28" s="216" t="s">
        <v>425</v>
      </c>
      <c r="AM28" s="214" t="s">
        <v>516</v>
      </c>
      <c r="AN28" s="214" t="s">
        <v>517</v>
      </c>
      <c r="AO28" s="214" t="s">
        <v>522</v>
      </c>
      <c r="AP28" s="214">
        <v>413</v>
      </c>
      <c r="AQ28" s="216" t="s">
        <v>425</v>
      </c>
      <c r="AR28" s="216">
        <v>44174</v>
      </c>
      <c r="AS28" s="216">
        <v>44194</v>
      </c>
      <c r="AT28" s="216">
        <v>44196</v>
      </c>
      <c r="AU28" s="216">
        <v>44179</v>
      </c>
      <c r="AV28" s="214" t="s">
        <v>425</v>
      </c>
      <c r="AW28" s="214" t="s">
        <v>425</v>
      </c>
      <c r="AX28" s="215">
        <v>0</v>
      </c>
      <c r="AY28" s="215">
        <v>0</v>
      </c>
      <c r="AZ28" s="215" t="s">
        <v>518</v>
      </c>
      <c r="BA28" s="215" t="s">
        <v>509</v>
      </c>
      <c r="BB28" s="215" t="s">
        <v>521</v>
      </c>
      <c r="BC28" s="215" t="s">
        <v>523</v>
      </c>
      <c r="BD28" s="215" t="str">
        <f t="shared" ref="BD28:BD86" si="50">CONCATENATE(BB28,", ",BA28,", ",N28,", ","договор № ",BC28)</f>
        <v>ООО "Энергокомплект", ТМЦ, Поставка изделий для монтажа, договор № Счет №96 от 09.12.2020</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509</v>
      </c>
      <c r="N29" s="214" t="s">
        <v>524</v>
      </c>
      <c r="O29" s="214" t="s">
        <v>511</v>
      </c>
      <c r="P29" s="215">
        <v>19.533999999999999</v>
      </c>
      <c r="Q29" s="214" t="s">
        <v>512</v>
      </c>
      <c r="R29" s="215">
        <v>19.533999999999999</v>
      </c>
      <c r="S29" s="214" t="s">
        <v>513</v>
      </c>
      <c r="T29" s="214" t="s">
        <v>513</v>
      </c>
      <c r="U29" s="214" t="s">
        <v>425</v>
      </c>
      <c r="V29" s="214" t="s">
        <v>425</v>
      </c>
      <c r="W29" s="214" t="s">
        <v>525</v>
      </c>
      <c r="X29" s="214">
        <v>19.533999999999999</v>
      </c>
      <c r="Y29" s="214" t="s">
        <v>425</v>
      </c>
      <c r="Z29" s="214" t="s">
        <v>425</v>
      </c>
      <c r="AA29" s="214">
        <v>19.533999999999999</v>
      </c>
      <c r="AB29" s="215">
        <v>19.533999999999999</v>
      </c>
      <c r="AC29" s="214" t="s">
        <v>525</v>
      </c>
      <c r="AD29" s="215">
        <v>23.440799999999999</v>
      </c>
      <c r="AE29" s="291">
        <f t="shared" si="49"/>
        <v>0</v>
      </c>
      <c r="AF29" s="214" t="s">
        <v>425</v>
      </c>
      <c r="AG29" s="214" t="s">
        <v>515</v>
      </c>
      <c r="AH29" s="214" t="s">
        <v>425</v>
      </c>
      <c r="AI29" s="216" t="s">
        <v>425</v>
      </c>
      <c r="AJ29" s="216" t="s">
        <v>425</v>
      </c>
      <c r="AK29" s="216" t="s">
        <v>425</v>
      </c>
      <c r="AL29" s="216" t="s">
        <v>425</v>
      </c>
      <c r="AM29" s="214" t="s">
        <v>516</v>
      </c>
      <c r="AN29" s="214" t="s">
        <v>517</v>
      </c>
      <c r="AO29" s="214" t="s">
        <v>526</v>
      </c>
      <c r="AP29" s="214">
        <v>394</v>
      </c>
      <c r="AQ29" s="216" t="s">
        <v>425</v>
      </c>
      <c r="AR29" s="216">
        <v>44147</v>
      </c>
      <c r="AS29" s="216">
        <v>44171</v>
      </c>
      <c r="AT29" s="216">
        <v>44196</v>
      </c>
      <c r="AU29" s="216">
        <v>44166</v>
      </c>
      <c r="AV29" s="214" t="s">
        <v>425</v>
      </c>
      <c r="AW29" s="214" t="s">
        <v>425</v>
      </c>
      <c r="AX29" s="215">
        <v>0</v>
      </c>
      <c r="AY29" s="215">
        <v>30.640799999999999</v>
      </c>
      <c r="AZ29" s="215" t="s">
        <v>518</v>
      </c>
      <c r="BA29" s="215" t="s">
        <v>509</v>
      </c>
      <c r="BB29" s="215" t="s">
        <v>525</v>
      </c>
      <c r="BC29" s="215" t="s">
        <v>527</v>
      </c>
      <c r="BD29" s="215" t="str">
        <f t="shared" si="50"/>
        <v>ООО "СНАБСИБЭЛЕКТРО", ТМЦ, Поставка кабельно-проводниковой продукции, договор № Счет №26754656 от 12.11.2020</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509</v>
      </c>
      <c r="N30" s="214" t="s">
        <v>528</v>
      </c>
      <c r="O30" s="214" t="s">
        <v>511</v>
      </c>
      <c r="P30" s="215">
        <v>19.916679999999999</v>
      </c>
      <c r="Q30" s="214" t="s">
        <v>512</v>
      </c>
      <c r="R30" s="215">
        <v>19.916679999999999</v>
      </c>
      <c r="S30" s="214" t="s">
        <v>513</v>
      </c>
      <c r="T30" s="214" t="s">
        <v>513</v>
      </c>
      <c r="U30" s="214" t="s">
        <v>425</v>
      </c>
      <c r="V30" s="214" t="s">
        <v>425</v>
      </c>
      <c r="W30" s="214" t="s">
        <v>529</v>
      </c>
      <c r="X30" s="214">
        <v>19.916679999999999</v>
      </c>
      <c r="Y30" s="214" t="s">
        <v>425</v>
      </c>
      <c r="Z30" s="214" t="s">
        <v>425</v>
      </c>
      <c r="AA30" s="214">
        <v>19.916679999999999</v>
      </c>
      <c r="AB30" s="215">
        <v>19.916679999999999</v>
      </c>
      <c r="AC30" s="214" t="s">
        <v>529</v>
      </c>
      <c r="AD30" s="215">
        <v>23.900015999999997</v>
      </c>
      <c r="AE30" s="291">
        <f t="shared" si="49"/>
        <v>1.5999999998683734E-5</v>
      </c>
      <c r="AF30" s="214" t="s">
        <v>425</v>
      </c>
      <c r="AG30" s="214" t="s">
        <v>515</v>
      </c>
      <c r="AH30" s="214" t="s">
        <v>425</v>
      </c>
      <c r="AI30" s="216" t="s">
        <v>425</v>
      </c>
      <c r="AJ30" s="216" t="s">
        <v>425</v>
      </c>
      <c r="AK30" s="216" t="s">
        <v>425</v>
      </c>
      <c r="AL30" s="216" t="s">
        <v>425</v>
      </c>
      <c r="AM30" s="214" t="s">
        <v>516</v>
      </c>
      <c r="AN30" s="214" t="s">
        <v>517</v>
      </c>
      <c r="AO30" s="214" t="s">
        <v>530</v>
      </c>
      <c r="AP30" s="214">
        <v>371</v>
      </c>
      <c r="AQ30" s="216" t="s">
        <v>425</v>
      </c>
      <c r="AR30" s="216">
        <v>44105</v>
      </c>
      <c r="AS30" s="216">
        <v>44145</v>
      </c>
      <c r="AT30" s="216">
        <v>44165</v>
      </c>
      <c r="AU30" s="216">
        <v>44146</v>
      </c>
      <c r="AV30" s="214" t="s">
        <v>425</v>
      </c>
      <c r="AW30" s="214" t="s">
        <v>425</v>
      </c>
      <c r="AX30" s="215">
        <v>0</v>
      </c>
      <c r="AY30" s="215">
        <v>23.9</v>
      </c>
      <c r="AZ30" s="215" t="s">
        <v>518</v>
      </c>
      <c r="BA30" s="215" t="s">
        <v>509</v>
      </c>
      <c r="BB30" s="215" t="s">
        <v>529</v>
      </c>
      <c r="BC30" s="215" t="s">
        <v>531</v>
      </c>
      <c r="BD30" s="215" t="str">
        <f t="shared" si="50"/>
        <v>Акционерное общество "Телеофис", ТМЦ, Поставка оборудования связи, договор № Счет- договор №6435 от 01.10.2020</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509</v>
      </c>
      <c r="N31" s="214" t="s">
        <v>532</v>
      </c>
      <c r="O31" s="214" t="s">
        <v>511</v>
      </c>
      <c r="P31" s="215">
        <v>41.588340000000002</v>
      </c>
      <c r="Q31" s="214" t="s">
        <v>512</v>
      </c>
      <c r="R31" s="215">
        <v>41.588340000000002</v>
      </c>
      <c r="S31" s="214" t="s">
        <v>513</v>
      </c>
      <c r="T31" s="214" t="s">
        <v>513</v>
      </c>
      <c r="U31" s="214" t="s">
        <v>425</v>
      </c>
      <c r="V31" s="214" t="s">
        <v>425</v>
      </c>
      <c r="W31" s="214" t="s">
        <v>533</v>
      </c>
      <c r="X31" s="214">
        <v>41.588340000000002</v>
      </c>
      <c r="Y31" s="214" t="s">
        <v>425</v>
      </c>
      <c r="Z31" s="214" t="s">
        <v>425</v>
      </c>
      <c r="AA31" s="214">
        <v>41.588340000000002</v>
      </c>
      <c r="AB31" s="215">
        <v>41.588340000000002</v>
      </c>
      <c r="AC31" s="214" t="s">
        <v>533</v>
      </c>
      <c r="AD31" s="215">
        <v>49.906008</v>
      </c>
      <c r="AE31" s="291">
        <f t="shared" si="49"/>
        <v>0</v>
      </c>
      <c r="AF31" s="214" t="s">
        <v>425</v>
      </c>
      <c r="AG31" s="214" t="s">
        <v>515</v>
      </c>
      <c r="AH31" s="214" t="s">
        <v>425</v>
      </c>
      <c r="AI31" s="216" t="s">
        <v>425</v>
      </c>
      <c r="AJ31" s="216" t="s">
        <v>425</v>
      </c>
      <c r="AK31" s="216" t="s">
        <v>425</v>
      </c>
      <c r="AL31" s="216" t="s">
        <v>425</v>
      </c>
      <c r="AM31" s="214" t="s">
        <v>516</v>
      </c>
      <c r="AN31" s="214" t="s">
        <v>517</v>
      </c>
      <c r="AO31" s="214" t="s">
        <v>534</v>
      </c>
      <c r="AP31" s="214">
        <v>377</v>
      </c>
      <c r="AQ31" s="216" t="s">
        <v>425</v>
      </c>
      <c r="AR31" s="216">
        <v>44137</v>
      </c>
      <c r="AS31" s="216">
        <v>44157</v>
      </c>
      <c r="AT31" s="216">
        <v>44165</v>
      </c>
      <c r="AU31" s="216">
        <v>44155</v>
      </c>
      <c r="AV31" s="214" t="s">
        <v>425</v>
      </c>
      <c r="AW31" s="214" t="s">
        <v>425</v>
      </c>
      <c r="AX31" s="215">
        <v>0</v>
      </c>
      <c r="AY31" s="215">
        <v>49.906010000000002</v>
      </c>
      <c r="AZ31" s="215" t="s">
        <v>518</v>
      </c>
      <c r="BA31" s="215" t="s">
        <v>509</v>
      </c>
      <c r="BB31" s="215" t="s">
        <v>533</v>
      </c>
      <c r="BC31" s="215" t="s">
        <v>535</v>
      </c>
      <c r="BD31" s="215" t="str">
        <f t="shared" si="50"/>
        <v>ООО "НТД "Микроникс", ТМЦ, Поставка счетчиков, договор № Счет №212/03 от 02.11.2020</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509</v>
      </c>
      <c r="N32" s="214" t="s">
        <v>536</v>
      </c>
      <c r="O32" s="214" t="s">
        <v>511</v>
      </c>
      <c r="P32" s="215">
        <v>3.6551</v>
      </c>
      <c r="Q32" s="214" t="s">
        <v>512</v>
      </c>
      <c r="R32" s="215">
        <v>3.6551</v>
      </c>
      <c r="S32" s="214" t="s">
        <v>513</v>
      </c>
      <c r="T32" s="214" t="s">
        <v>513</v>
      </c>
      <c r="U32" s="214" t="s">
        <v>425</v>
      </c>
      <c r="V32" s="214" t="s">
        <v>425</v>
      </c>
      <c r="W32" s="214" t="s">
        <v>537</v>
      </c>
      <c r="X32" s="214">
        <v>3.6551</v>
      </c>
      <c r="Y32" s="214" t="s">
        <v>425</v>
      </c>
      <c r="Z32" s="214" t="s">
        <v>425</v>
      </c>
      <c r="AA32" s="214">
        <v>3.6551</v>
      </c>
      <c r="AB32" s="215">
        <v>3.6551</v>
      </c>
      <c r="AC32" s="214" t="s">
        <v>537</v>
      </c>
      <c r="AD32" s="215">
        <v>4.3861679999999996</v>
      </c>
      <c r="AE32" s="291">
        <f t="shared" si="49"/>
        <v>1.7999999999851468E-5</v>
      </c>
      <c r="AF32" s="214" t="s">
        <v>425</v>
      </c>
      <c r="AG32" s="214" t="s">
        <v>515</v>
      </c>
      <c r="AH32" s="214" t="s">
        <v>425</v>
      </c>
      <c r="AI32" s="216" t="s">
        <v>425</v>
      </c>
      <c r="AJ32" s="216" t="s">
        <v>425</v>
      </c>
      <c r="AK32" s="216" t="s">
        <v>425</v>
      </c>
      <c r="AL32" s="216" t="s">
        <v>425</v>
      </c>
      <c r="AM32" s="214" t="s">
        <v>516</v>
      </c>
      <c r="AN32" s="214" t="s">
        <v>517</v>
      </c>
      <c r="AO32" s="214" t="s">
        <v>538</v>
      </c>
      <c r="AP32" s="214">
        <v>404</v>
      </c>
      <c r="AQ32" s="216" t="s">
        <v>425</v>
      </c>
      <c r="AR32" s="216">
        <v>44165</v>
      </c>
      <c r="AS32" s="216">
        <v>44192</v>
      </c>
      <c r="AT32" s="216">
        <v>44196</v>
      </c>
      <c r="AU32" s="216">
        <v>44179</v>
      </c>
      <c r="AV32" s="214" t="s">
        <v>425</v>
      </c>
      <c r="AW32" s="214" t="s">
        <v>425</v>
      </c>
      <c r="AX32" s="215">
        <v>0</v>
      </c>
      <c r="AY32" s="215">
        <v>4.3861499999999998</v>
      </c>
      <c r="AZ32" s="215" t="s">
        <v>518</v>
      </c>
      <c r="BA32" s="215" t="s">
        <v>509</v>
      </c>
      <c r="BB32" s="215" t="s">
        <v>537</v>
      </c>
      <c r="BC32" s="215" t="s">
        <v>539</v>
      </c>
      <c r="BD32" s="215" t="str">
        <f t="shared" si="50"/>
        <v>ООО "Снабэлектрокомплект", ТМЦ, Поставка трансформаторов тока, договор № Счет №12206 от 30.11.2020</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509</v>
      </c>
      <c r="N33" s="214" t="s">
        <v>540</v>
      </c>
      <c r="O33" s="214" t="s">
        <v>511</v>
      </c>
      <c r="P33" s="215">
        <v>6.2208399999999999</v>
      </c>
      <c r="Q33" s="214" t="s">
        <v>512</v>
      </c>
      <c r="R33" s="215">
        <v>6.2208399999999999</v>
      </c>
      <c r="S33" s="214" t="s">
        <v>513</v>
      </c>
      <c r="T33" s="214" t="s">
        <v>513</v>
      </c>
      <c r="U33" s="214" t="s">
        <v>425</v>
      </c>
      <c r="V33" s="214" t="s">
        <v>425</v>
      </c>
      <c r="W33" s="214" t="s">
        <v>525</v>
      </c>
      <c r="X33" s="214">
        <v>6.2208399999999999</v>
      </c>
      <c r="Y33" s="214" t="s">
        <v>425</v>
      </c>
      <c r="Z33" s="214" t="s">
        <v>425</v>
      </c>
      <c r="AA33" s="214">
        <v>6.2208399999999999</v>
      </c>
      <c r="AB33" s="215">
        <v>6.2208399999999999</v>
      </c>
      <c r="AC33" s="214" t="s">
        <v>525</v>
      </c>
      <c r="AD33" s="215">
        <v>7.4650079999999992</v>
      </c>
      <c r="AE33" s="291">
        <f t="shared" si="49"/>
        <v>0</v>
      </c>
      <c r="AF33" s="214" t="s">
        <v>425</v>
      </c>
      <c r="AG33" s="214" t="s">
        <v>515</v>
      </c>
      <c r="AH33" s="214" t="s">
        <v>425</v>
      </c>
      <c r="AI33" s="216" t="s">
        <v>425</v>
      </c>
      <c r="AJ33" s="216" t="s">
        <v>425</v>
      </c>
      <c r="AK33" s="216" t="s">
        <v>425</v>
      </c>
      <c r="AL33" s="216" t="s">
        <v>425</v>
      </c>
      <c r="AM33" s="214" t="s">
        <v>516</v>
      </c>
      <c r="AN33" s="214" t="s">
        <v>517</v>
      </c>
      <c r="AO33" s="214" t="s">
        <v>526</v>
      </c>
      <c r="AP33" s="214">
        <v>393</v>
      </c>
      <c r="AQ33" s="216" t="s">
        <v>425</v>
      </c>
      <c r="AR33" s="216">
        <v>44147</v>
      </c>
      <c r="AS33" s="216">
        <v>44171</v>
      </c>
      <c r="AT33" s="216">
        <v>44196</v>
      </c>
      <c r="AU33" s="216">
        <v>44166</v>
      </c>
      <c r="AV33" s="214" t="s">
        <v>425</v>
      </c>
      <c r="AW33" s="214" t="s">
        <v>425</v>
      </c>
      <c r="AX33" s="215">
        <v>0</v>
      </c>
      <c r="AY33" s="215">
        <v>7.4650100000000004</v>
      </c>
      <c r="AZ33" s="215" t="s">
        <v>518</v>
      </c>
      <c r="BA33" s="215" t="s">
        <v>509</v>
      </c>
      <c r="BB33" s="215" t="s">
        <v>525</v>
      </c>
      <c r="BC33" s="215" t="s">
        <v>541</v>
      </c>
      <c r="BD33" s="215" t="str">
        <f t="shared" si="50"/>
        <v>ООО "СНАБСИБЭЛЕКТРО", ТМЦ, Поставка электроустановочных изделий, договор № Счет №26760869 от 12.11.2020</v>
      </c>
    </row>
    <row r="34" spans="1:56" s="218" customFormat="1" ht="180"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509</v>
      </c>
      <c r="N34" s="214" t="s">
        <v>542</v>
      </c>
      <c r="O34" s="214" t="s">
        <v>511</v>
      </c>
      <c r="P34" s="215">
        <v>7.2876000000000003</v>
      </c>
      <c r="Q34" s="214" t="s">
        <v>512</v>
      </c>
      <c r="R34" s="215">
        <v>7.2876000000000003</v>
      </c>
      <c r="S34" s="214" t="s">
        <v>543</v>
      </c>
      <c r="T34" s="214" t="s">
        <v>543</v>
      </c>
      <c r="U34" s="214">
        <v>5</v>
      </c>
      <c r="V34" s="214">
        <v>7</v>
      </c>
      <c r="W34" s="214" t="s">
        <v>544</v>
      </c>
      <c r="X34" s="214" t="s">
        <v>545</v>
      </c>
      <c r="Y34" s="214" t="s">
        <v>546</v>
      </c>
      <c r="Z34" s="214" t="s">
        <v>425</v>
      </c>
      <c r="AA34" s="214" t="s">
        <v>545</v>
      </c>
      <c r="AB34" s="215">
        <v>6.4272</v>
      </c>
      <c r="AC34" s="214" t="s">
        <v>547</v>
      </c>
      <c r="AD34" s="215">
        <v>7.7126399999999995</v>
      </c>
      <c r="AE34" s="291">
        <f t="shared" si="49"/>
        <v>0</v>
      </c>
      <c r="AF34" s="214">
        <v>32110209061</v>
      </c>
      <c r="AG34" s="214" t="s">
        <v>548</v>
      </c>
      <c r="AH34" s="214" t="s">
        <v>549</v>
      </c>
      <c r="AI34" s="216">
        <v>44316</v>
      </c>
      <c r="AJ34" s="216">
        <v>44306</v>
      </c>
      <c r="AK34" s="216">
        <v>44313</v>
      </c>
      <c r="AL34" s="216">
        <v>44321</v>
      </c>
      <c r="AM34" s="214" t="s">
        <v>425</v>
      </c>
      <c r="AN34" s="214" t="s">
        <v>425</v>
      </c>
      <c r="AO34" s="214" t="s">
        <v>425</v>
      </c>
      <c r="AP34" s="214" t="s">
        <v>425</v>
      </c>
      <c r="AQ34" s="216">
        <v>44341</v>
      </c>
      <c r="AR34" s="216">
        <v>44335</v>
      </c>
      <c r="AS34" s="216">
        <v>44341</v>
      </c>
      <c r="AT34" s="216">
        <v>44377</v>
      </c>
      <c r="AU34" s="216">
        <v>44376</v>
      </c>
      <c r="AV34" s="214" t="s">
        <v>425</v>
      </c>
      <c r="AW34" s="214" t="s">
        <v>425</v>
      </c>
      <c r="AX34" s="215">
        <v>0</v>
      </c>
      <c r="AY34" s="215">
        <v>7.7126400000000004</v>
      </c>
      <c r="AZ34" s="215" t="s">
        <v>518</v>
      </c>
      <c r="BA34" s="215" t="s">
        <v>509</v>
      </c>
      <c r="BB34" s="215" t="s">
        <v>547</v>
      </c>
      <c r="BC34" s="215" t="s">
        <v>550</v>
      </c>
      <c r="BD34" s="215" t="str">
        <f t="shared" si="50"/>
        <v>ООО "ЭТК "Лидер", ТМЦ, Поставка автоматических выключателей, договор № ПД-21-00095 от 19.05.2021</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509</v>
      </c>
      <c r="N35" s="214" t="s">
        <v>551</v>
      </c>
      <c r="O35" s="214" t="s">
        <v>511</v>
      </c>
      <c r="P35" s="215">
        <v>0.80149000000000004</v>
      </c>
      <c r="Q35" s="214" t="s">
        <v>512</v>
      </c>
      <c r="R35" s="215">
        <v>0.80149000000000004</v>
      </c>
      <c r="S35" s="214" t="s">
        <v>543</v>
      </c>
      <c r="T35" s="214" t="s">
        <v>543</v>
      </c>
      <c r="U35" s="214">
        <v>3</v>
      </c>
      <c r="V35" s="214">
        <v>3</v>
      </c>
      <c r="W35" s="214" t="s">
        <v>552</v>
      </c>
      <c r="X35" s="214" t="s">
        <v>553</v>
      </c>
      <c r="Y35" s="214" t="s">
        <v>546</v>
      </c>
      <c r="Z35" s="214" t="s">
        <v>425</v>
      </c>
      <c r="AA35" s="214" t="s">
        <v>553</v>
      </c>
      <c r="AB35" s="215">
        <v>1.1759999999999999</v>
      </c>
      <c r="AC35" s="214" t="s">
        <v>554</v>
      </c>
      <c r="AD35" s="215">
        <v>1.4111999999999998</v>
      </c>
      <c r="AE35" s="291">
        <f t="shared" si="49"/>
        <v>0</v>
      </c>
      <c r="AF35" s="214">
        <v>32110245658</v>
      </c>
      <c r="AG35" s="214" t="s">
        <v>548</v>
      </c>
      <c r="AH35" s="214" t="s">
        <v>549</v>
      </c>
      <c r="AI35" s="216">
        <v>44316</v>
      </c>
      <c r="AJ35" s="216">
        <v>44315</v>
      </c>
      <c r="AK35" s="216">
        <v>44333</v>
      </c>
      <c r="AL35" s="216">
        <v>44347</v>
      </c>
      <c r="AM35" s="214" t="s">
        <v>425</v>
      </c>
      <c r="AN35" s="214" t="s">
        <v>425</v>
      </c>
      <c r="AO35" s="214" t="s">
        <v>425</v>
      </c>
      <c r="AP35" s="214" t="s">
        <v>425</v>
      </c>
      <c r="AQ35" s="216">
        <v>44367</v>
      </c>
      <c r="AR35" s="216">
        <v>44366</v>
      </c>
      <c r="AS35" s="216">
        <v>44367</v>
      </c>
      <c r="AT35" s="216">
        <v>44377</v>
      </c>
      <c r="AU35" s="216">
        <v>44375</v>
      </c>
      <c r="AV35" s="214" t="s">
        <v>425</v>
      </c>
      <c r="AW35" s="214" t="s">
        <v>425</v>
      </c>
      <c r="AX35" s="215">
        <v>0</v>
      </c>
      <c r="AY35" s="215">
        <v>1.4112</v>
      </c>
      <c r="AZ35" s="215" t="s">
        <v>518</v>
      </c>
      <c r="BA35" s="215" t="s">
        <v>509</v>
      </c>
      <c r="BB35" s="215" t="s">
        <v>554</v>
      </c>
      <c r="BC35" s="215" t="s">
        <v>555</v>
      </c>
      <c r="BD35" s="215" t="str">
        <f t="shared" si="50"/>
        <v>ООО "ЮИК", ТМЦ, Поставка изделий для монтажа кабелей и проводов, договор № ПД-21-00131 от 19.06.2021</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509</v>
      </c>
      <c r="N36" s="214" t="s">
        <v>556</v>
      </c>
      <c r="O36" s="214" t="s">
        <v>511</v>
      </c>
      <c r="P36" s="215">
        <v>0.86</v>
      </c>
      <c r="Q36" s="214" t="s">
        <v>512</v>
      </c>
      <c r="R36" s="215">
        <v>0.86</v>
      </c>
      <c r="S36" s="214" t="s">
        <v>543</v>
      </c>
      <c r="T36" s="214" t="s">
        <v>543</v>
      </c>
      <c r="U36" s="214">
        <v>3</v>
      </c>
      <c r="V36" s="214">
        <v>3</v>
      </c>
      <c r="W36" s="214" t="s">
        <v>557</v>
      </c>
      <c r="X36" s="214" t="s">
        <v>558</v>
      </c>
      <c r="Y36" s="214" t="s">
        <v>559</v>
      </c>
      <c r="Z36" s="214" t="s">
        <v>425</v>
      </c>
      <c r="AA36" s="214" t="s">
        <v>558</v>
      </c>
      <c r="AB36" s="215">
        <v>0.34</v>
      </c>
      <c r="AC36" s="214" t="s">
        <v>560</v>
      </c>
      <c r="AD36" s="215">
        <v>0.40800000000000003</v>
      </c>
      <c r="AE36" s="291">
        <f t="shared" si="49"/>
        <v>5.5511151231257827E-17</v>
      </c>
      <c r="AF36" s="214">
        <v>32110209114</v>
      </c>
      <c r="AG36" s="214" t="s">
        <v>548</v>
      </c>
      <c r="AH36" s="214" t="s">
        <v>549</v>
      </c>
      <c r="AI36" s="216">
        <v>44316</v>
      </c>
      <c r="AJ36" s="216">
        <v>44306</v>
      </c>
      <c r="AK36" s="216">
        <v>44313</v>
      </c>
      <c r="AL36" s="216">
        <v>44321</v>
      </c>
      <c r="AM36" s="214" t="s">
        <v>425</v>
      </c>
      <c r="AN36" s="214" t="s">
        <v>425</v>
      </c>
      <c r="AO36" s="214" t="s">
        <v>425</v>
      </c>
      <c r="AP36" s="214" t="s">
        <v>425</v>
      </c>
      <c r="AQ36" s="216">
        <v>44341</v>
      </c>
      <c r="AR36" s="216">
        <v>44335</v>
      </c>
      <c r="AS36" s="216">
        <v>44341</v>
      </c>
      <c r="AT36" s="216">
        <v>44377</v>
      </c>
      <c r="AU36" s="216">
        <v>44349</v>
      </c>
      <c r="AV36" s="214" t="s">
        <v>425</v>
      </c>
      <c r="AW36" s="214" t="s">
        <v>425</v>
      </c>
      <c r="AX36" s="215">
        <v>0</v>
      </c>
      <c r="AY36" s="215">
        <v>0.40799999999999997</v>
      </c>
      <c r="AZ36" s="215" t="s">
        <v>518</v>
      </c>
      <c r="BA36" s="215" t="s">
        <v>509</v>
      </c>
      <c r="BB36" s="215" t="s">
        <v>560</v>
      </c>
      <c r="BC36" s="215" t="s">
        <v>561</v>
      </c>
      <c r="BD36" s="215" t="str">
        <f t="shared" si="50"/>
        <v>Общество с ограниченной ответственностью  "ТОРГОВЫЙ ДОМ "МЕТИЗ-МАСТЕР", ТМЦ, Поставка метизов, договор № ПД-21-00094 от 19.05.2021</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509</v>
      </c>
      <c r="N37" s="214" t="s">
        <v>562</v>
      </c>
      <c r="O37" s="214" t="s">
        <v>511</v>
      </c>
      <c r="P37" s="215">
        <v>61.305720000000001</v>
      </c>
      <c r="Q37" s="214" t="s">
        <v>512</v>
      </c>
      <c r="R37" s="215">
        <v>61.305720000000001</v>
      </c>
      <c r="S37" s="214" t="s">
        <v>543</v>
      </c>
      <c r="T37" s="214" t="s">
        <v>543</v>
      </c>
      <c r="U37" s="214">
        <v>7</v>
      </c>
      <c r="V37" s="214">
        <v>2</v>
      </c>
      <c r="W37" s="214" t="s">
        <v>563</v>
      </c>
      <c r="X37" s="214">
        <v>314.64999999999998</v>
      </c>
      <c r="Y37" s="214" t="s">
        <v>564</v>
      </c>
      <c r="Z37" s="214" t="s">
        <v>425</v>
      </c>
      <c r="AA37" s="214">
        <v>314.64999999999998</v>
      </c>
      <c r="AB37" s="215">
        <v>95.9</v>
      </c>
      <c r="AC37" s="214" t="s">
        <v>565</v>
      </c>
      <c r="AD37" s="215">
        <v>115.08</v>
      </c>
      <c r="AE37" s="291">
        <f t="shared" si="49"/>
        <v>0</v>
      </c>
      <c r="AF37" s="214">
        <v>32110208426</v>
      </c>
      <c r="AG37" s="214" t="s">
        <v>548</v>
      </c>
      <c r="AH37" s="214" t="s">
        <v>549</v>
      </c>
      <c r="AI37" s="216">
        <v>44316</v>
      </c>
      <c r="AJ37" s="216">
        <v>44306</v>
      </c>
      <c r="AK37" s="216">
        <v>44313</v>
      </c>
      <c r="AL37" s="216">
        <v>44321</v>
      </c>
      <c r="AM37" s="214" t="s">
        <v>425</v>
      </c>
      <c r="AN37" s="214" t="s">
        <v>425</v>
      </c>
      <c r="AO37" s="214" t="s">
        <v>425</v>
      </c>
      <c r="AP37" s="214" t="s">
        <v>425</v>
      </c>
      <c r="AQ37" s="216">
        <v>44341</v>
      </c>
      <c r="AR37" s="216">
        <v>44335</v>
      </c>
      <c r="AS37" s="216">
        <v>44341</v>
      </c>
      <c r="AT37" s="216">
        <v>44407</v>
      </c>
      <c r="AU37" s="216">
        <v>44369</v>
      </c>
      <c r="AV37" s="214" t="s">
        <v>425</v>
      </c>
      <c r="AW37" s="214" t="s">
        <v>425</v>
      </c>
      <c r="AX37" s="215">
        <v>0</v>
      </c>
      <c r="AY37" s="215">
        <v>115.08</v>
      </c>
      <c r="AZ37" s="215" t="s">
        <v>518</v>
      </c>
      <c r="BA37" s="215" t="s">
        <v>509</v>
      </c>
      <c r="BB37" s="215" t="s">
        <v>566</v>
      </c>
      <c r="BC37" s="215" t="s">
        <v>567</v>
      </c>
      <c r="BD37" s="215" t="str">
        <f t="shared" si="50"/>
        <v>ООО "ТЕРРА", ТМЦ, Поставка оборудования телемеханики и средств связи, договор № ПД-21-00093 от 19.05.2021</v>
      </c>
    </row>
    <row r="38" spans="1:56" s="218" customFormat="1" ht="146.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509</v>
      </c>
      <c r="N38" s="214" t="s">
        <v>532</v>
      </c>
      <c r="O38" s="214" t="s">
        <v>511</v>
      </c>
      <c r="P38" s="215">
        <v>287.55104999999998</v>
      </c>
      <c r="Q38" s="214" t="s">
        <v>512</v>
      </c>
      <c r="R38" s="215">
        <v>287.55104999999998</v>
      </c>
      <c r="S38" s="214" t="s">
        <v>543</v>
      </c>
      <c r="T38" s="214" t="s">
        <v>543</v>
      </c>
      <c r="U38" s="214">
        <v>3</v>
      </c>
      <c r="V38" s="214">
        <v>6</v>
      </c>
      <c r="W38" s="214" t="s">
        <v>568</v>
      </c>
      <c r="X38" s="214" t="s">
        <v>569</v>
      </c>
      <c r="Y38" s="214" t="s">
        <v>570</v>
      </c>
      <c r="Z38" s="214" t="s">
        <v>425</v>
      </c>
      <c r="AA38" s="214" t="s">
        <v>569</v>
      </c>
      <c r="AB38" s="215">
        <v>247.13533000000001</v>
      </c>
      <c r="AC38" s="214" t="s">
        <v>533</v>
      </c>
      <c r="AD38" s="215">
        <v>296.56240000000003</v>
      </c>
      <c r="AE38" s="291">
        <f t="shared" si="49"/>
        <v>0</v>
      </c>
      <c r="AF38" s="214">
        <v>32110240971</v>
      </c>
      <c r="AG38" s="214" t="s">
        <v>548</v>
      </c>
      <c r="AH38" s="214" t="s">
        <v>549</v>
      </c>
      <c r="AI38" s="216">
        <v>44316</v>
      </c>
      <c r="AJ38" s="216">
        <v>44314</v>
      </c>
      <c r="AK38" s="216">
        <v>44329</v>
      </c>
      <c r="AL38" s="216">
        <v>44340</v>
      </c>
      <c r="AM38" s="214" t="s">
        <v>425</v>
      </c>
      <c r="AN38" s="214" t="s">
        <v>425</v>
      </c>
      <c r="AO38" s="214" t="s">
        <v>425</v>
      </c>
      <c r="AP38" s="214" t="s">
        <v>425</v>
      </c>
      <c r="AQ38" s="216">
        <v>44360</v>
      </c>
      <c r="AR38" s="216">
        <v>44351</v>
      </c>
      <c r="AS38" s="216">
        <v>44360</v>
      </c>
      <c r="AT38" s="216">
        <v>44377</v>
      </c>
      <c r="AU38" s="216">
        <v>44368</v>
      </c>
      <c r="AV38" s="214" t="s">
        <v>425</v>
      </c>
      <c r="AW38" s="214" t="s">
        <v>425</v>
      </c>
      <c r="AX38" s="215">
        <v>0</v>
      </c>
      <c r="AY38" s="215">
        <v>296.56240000000003</v>
      </c>
      <c r="AZ38" s="215" t="s">
        <v>518</v>
      </c>
      <c r="BA38" s="215" t="s">
        <v>509</v>
      </c>
      <c r="BB38" s="215" t="s">
        <v>533</v>
      </c>
      <c r="BC38" s="215" t="s">
        <v>571</v>
      </c>
      <c r="BD38" s="215" t="str">
        <f t="shared" si="50"/>
        <v>ООО "НТД "Микроникс", ТМЦ, Поставка счетчиков, договор № ПД-21-00114 от 04.06.2022</v>
      </c>
    </row>
    <row r="39" spans="1:56" s="218" customFormat="1" ht="146.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509</v>
      </c>
      <c r="N39" s="214" t="s">
        <v>572</v>
      </c>
      <c r="O39" s="214" t="s">
        <v>511</v>
      </c>
      <c r="P39" s="215">
        <v>12.851760000000001</v>
      </c>
      <c r="Q39" s="214" t="s">
        <v>512</v>
      </c>
      <c r="R39" s="215">
        <v>12.851760000000001</v>
      </c>
      <c r="S39" s="214" t="s">
        <v>543</v>
      </c>
      <c r="T39" s="214" t="s">
        <v>543</v>
      </c>
      <c r="U39" s="214">
        <v>9</v>
      </c>
      <c r="V39" s="214">
        <v>5</v>
      </c>
      <c r="W39" s="214" t="s">
        <v>573</v>
      </c>
      <c r="X39" s="214" t="s">
        <v>574</v>
      </c>
      <c r="Y39" s="214" t="s">
        <v>575</v>
      </c>
      <c r="Z39" s="214" t="s">
        <v>425</v>
      </c>
      <c r="AA39" s="214" t="s">
        <v>574</v>
      </c>
      <c r="AB39" s="215">
        <v>9.7949999999999999</v>
      </c>
      <c r="AC39" s="214" t="s">
        <v>576</v>
      </c>
      <c r="AD39" s="215">
        <v>11.754</v>
      </c>
      <c r="AE39" s="291">
        <f t="shared" si="49"/>
        <v>0</v>
      </c>
      <c r="AF39" s="214">
        <v>32110188733</v>
      </c>
      <c r="AG39" s="214" t="s">
        <v>548</v>
      </c>
      <c r="AH39" s="214" t="s">
        <v>549</v>
      </c>
      <c r="AI39" s="216">
        <v>44347</v>
      </c>
      <c r="AJ39" s="216">
        <v>44347</v>
      </c>
      <c r="AK39" s="216">
        <v>44354</v>
      </c>
      <c r="AL39" s="216">
        <v>44357</v>
      </c>
      <c r="AM39" s="214" t="s">
        <v>425</v>
      </c>
      <c r="AN39" s="214" t="s">
        <v>425</v>
      </c>
      <c r="AO39" s="214" t="s">
        <v>425</v>
      </c>
      <c r="AP39" s="214" t="s">
        <v>425</v>
      </c>
      <c r="AQ39" s="216">
        <v>44377</v>
      </c>
      <c r="AR39" s="216">
        <v>44376</v>
      </c>
      <c r="AS39" s="216">
        <v>44377</v>
      </c>
      <c r="AT39" s="216">
        <v>44407</v>
      </c>
      <c r="AU39" s="216">
        <v>44392</v>
      </c>
      <c r="AV39" s="214" t="s">
        <v>425</v>
      </c>
      <c r="AW39" s="214" t="s">
        <v>425</v>
      </c>
      <c r="AX39" s="215">
        <v>0</v>
      </c>
      <c r="AY39" s="215">
        <v>11.754</v>
      </c>
      <c r="AZ39" s="215" t="s">
        <v>518</v>
      </c>
      <c r="BA39" s="215" t="s">
        <v>509</v>
      </c>
      <c r="BB39" s="215" t="s">
        <v>576</v>
      </c>
      <c r="BC39" s="215" t="s">
        <v>577</v>
      </c>
      <c r="BD39" s="215" t="str">
        <f t="shared" si="50"/>
        <v>ООО ТД "Энергопром", ТМЦ, Поставка электротехнических изделий, договор № ПД-21-00090 от 11.05.2021</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509</v>
      </c>
      <c r="N40" s="214" t="s">
        <v>578</v>
      </c>
      <c r="O40" s="214" t="s">
        <v>511</v>
      </c>
      <c r="P40" s="215">
        <v>6.6</v>
      </c>
      <c r="Q40" s="214" t="s">
        <v>512</v>
      </c>
      <c r="R40" s="215">
        <v>6.6</v>
      </c>
      <c r="S40" s="214" t="s">
        <v>513</v>
      </c>
      <c r="T40" s="214" t="s">
        <v>513</v>
      </c>
      <c r="U40" s="214" t="s">
        <v>425</v>
      </c>
      <c r="V40" s="214" t="s">
        <v>425</v>
      </c>
      <c r="W40" s="214" t="s">
        <v>576</v>
      </c>
      <c r="X40" s="214">
        <v>6.6</v>
      </c>
      <c r="Y40" s="214" t="s">
        <v>425</v>
      </c>
      <c r="Z40" s="214" t="s">
        <v>425</v>
      </c>
      <c r="AA40" s="214">
        <v>6.6</v>
      </c>
      <c r="AB40" s="215">
        <v>6.6</v>
      </c>
      <c r="AC40" s="214" t="s">
        <v>576</v>
      </c>
      <c r="AD40" s="215">
        <v>7.92</v>
      </c>
      <c r="AE40" s="291">
        <f t="shared" si="49"/>
        <v>7.92</v>
      </c>
      <c r="AF40" s="214" t="s">
        <v>425</v>
      </c>
      <c r="AG40" s="214" t="s">
        <v>515</v>
      </c>
      <c r="AH40" s="214" t="s">
        <v>425</v>
      </c>
      <c r="AI40" s="216">
        <v>44316</v>
      </c>
      <c r="AJ40" s="216">
        <v>44300</v>
      </c>
      <c r="AK40" s="216">
        <v>44307</v>
      </c>
      <c r="AL40" s="216">
        <v>44315</v>
      </c>
      <c r="AM40" s="214" t="s">
        <v>425</v>
      </c>
      <c r="AN40" s="214" t="s">
        <v>425</v>
      </c>
      <c r="AO40" s="214" t="s">
        <v>425</v>
      </c>
      <c r="AP40" s="214" t="s">
        <v>425</v>
      </c>
      <c r="AQ40" s="216">
        <v>44335</v>
      </c>
      <c r="AR40" s="216">
        <v>44327</v>
      </c>
      <c r="AS40" s="216">
        <v>44335</v>
      </c>
      <c r="AT40" s="216">
        <v>44377</v>
      </c>
      <c r="AU40" s="216">
        <v>44336</v>
      </c>
      <c r="AV40" s="214" t="s">
        <v>425</v>
      </c>
      <c r="AW40" s="214" t="s">
        <v>425</v>
      </c>
      <c r="AX40" s="215">
        <v>0</v>
      </c>
      <c r="AY40" s="215">
        <v>0</v>
      </c>
      <c r="AZ40" s="215" t="s">
        <v>518</v>
      </c>
      <c r="BA40" s="215" t="s">
        <v>509</v>
      </c>
      <c r="BB40" s="215" t="s">
        <v>576</v>
      </c>
      <c r="BC40" s="215" t="s">
        <v>579</v>
      </c>
      <c r="BD40" s="215" t="str">
        <f t="shared" si="50"/>
        <v>ООО ТД "Энергопром", ТМЦ, Поставка БОКСА ЩРН-П-12 МОДУЛЕЙ НАВЕСНОГО ПЛАСТИК IP40, договор № Счет №71 от 14.05.2021</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509</v>
      </c>
      <c r="N41" s="214" t="s">
        <v>580</v>
      </c>
      <c r="O41" s="214" t="s">
        <v>511</v>
      </c>
      <c r="P41" s="215">
        <v>5.6779999999999999</v>
      </c>
      <c r="Q41" s="214" t="s">
        <v>512</v>
      </c>
      <c r="R41" s="215">
        <v>5.6779999999999999</v>
      </c>
      <c r="S41" s="214" t="s">
        <v>513</v>
      </c>
      <c r="T41" s="214" t="s">
        <v>513</v>
      </c>
      <c r="U41" s="214" t="s">
        <v>425</v>
      </c>
      <c r="V41" s="214" t="s">
        <v>425</v>
      </c>
      <c r="W41" s="214" t="s">
        <v>581</v>
      </c>
      <c r="X41" s="214">
        <v>5.6779999999999999</v>
      </c>
      <c r="Y41" s="214" t="s">
        <v>425</v>
      </c>
      <c r="Z41" s="214" t="s">
        <v>425</v>
      </c>
      <c r="AA41" s="214">
        <v>5.6779999999999999</v>
      </c>
      <c r="AB41" s="215">
        <v>5.6779999999999999</v>
      </c>
      <c r="AC41" s="214" t="s">
        <v>581</v>
      </c>
      <c r="AD41" s="215">
        <v>6.8136000000000001</v>
      </c>
      <c r="AE41" s="291">
        <f t="shared" si="49"/>
        <v>0</v>
      </c>
      <c r="AF41" s="214" t="s">
        <v>425</v>
      </c>
      <c r="AG41" s="214" t="s">
        <v>515</v>
      </c>
      <c r="AH41" s="214" t="s">
        <v>425</v>
      </c>
      <c r="AI41" s="216" t="s">
        <v>425</v>
      </c>
      <c r="AJ41" s="216" t="s">
        <v>425</v>
      </c>
      <c r="AK41" s="216" t="s">
        <v>425</v>
      </c>
      <c r="AL41" s="216" t="s">
        <v>425</v>
      </c>
      <c r="AM41" s="214" t="s">
        <v>516</v>
      </c>
      <c r="AN41" s="214" t="s">
        <v>517</v>
      </c>
      <c r="AO41" s="214" t="s">
        <v>582</v>
      </c>
      <c r="AP41" s="214">
        <v>76</v>
      </c>
      <c r="AQ41" s="216" t="s">
        <v>425</v>
      </c>
      <c r="AR41" s="216">
        <v>44330</v>
      </c>
      <c r="AS41" s="216">
        <v>44355</v>
      </c>
      <c r="AT41" s="216">
        <v>44377</v>
      </c>
      <c r="AU41" s="216">
        <v>44350</v>
      </c>
      <c r="AV41" s="214" t="s">
        <v>425</v>
      </c>
      <c r="AW41" s="214" t="s">
        <v>425</v>
      </c>
      <c r="AX41" s="215">
        <v>0</v>
      </c>
      <c r="AY41" s="215">
        <v>6.8136000000000001</v>
      </c>
      <c r="AZ41" s="215" t="s">
        <v>518</v>
      </c>
      <c r="BA41" s="215" t="s">
        <v>509</v>
      </c>
      <c r="BB41" s="215" t="s">
        <v>581</v>
      </c>
      <c r="BC41" s="215" t="s">
        <v>583</v>
      </c>
      <c r="BD41" s="215" t="str">
        <f t="shared" si="50"/>
        <v>ООО "ТД "Электротехмонтаж", ТМЦ, Поставка кабеля, договор № Счет № 602/4411779/601 от 23.04.2021</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509</v>
      </c>
      <c r="N42" s="214" t="s">
        <v>584</v>
      </c>
      <c r="O42" s="214" t="s">
        <v>511</v>
      </c>
      <c r="P42" s="215">
        <v>35.5</v>
      </c>
      <c r="Q42" s="214" t="s">
        <v>512</v>
      </c>
      <c r="R42" s="215">
        <v>35.5</v>
      </c>
      <c r="S42" s="214" t="s">
        <v>513</v>
      </c>
      <c r="T42" s="214" t="s">
        <v>513</v>
      </c>
      <c r="U42" s="214" t="s">
        <v>425</v>
      </c>
      <c r="V42" s="214" t="s">
        <v>425</v>
      </c>
      <c r="W42" s="214" t="s">
        <v>585</v>
      </c>
      <c r="X42" s="214">
        <v>35.5</v>
      </c>
      <c r="Y42" s="214" t="s">
        <v>425</v>
      </c>
      <c r="Z42" s="214" t="s">
        <v>425</v>
      </c>
      <c r="AA42" s="214">
        <v>35.5</v>
      </c>
      <c r="AB42" s="215">
        <v>35.5</v>
      </c>
      <c r="AC42" s="214" t="s">
        <v>585</v>
      </c>
      <c r="AD42" s="215">
        <v>42.6</v>
      </c>
      <c r="AE42" s="291">
        <f t="shared" si="49"/>
        <v>0</v>
      </c>
      <c r="AF42" s="214" t="s">
        <v>425</v>
      </c>
      <c r="AG42" s="214" t="s">
        <v>515</v>
      </c>
      <c r="AH42" s="214" t="s">
        <v>425</v>
      </c>
      <c r="AI42" s="216" t="s">
        <v>425</v>
      </c>
      <c r="AJ42" s="216" t="s">
        <v>425</v>
      </c>
      <c r="AK42" s="216" t="s">
        <v>425</v>
      </c>
      <c r="AL42" s="216" t="s">
        <v>425</v>
      </c>
      <c r="AM42" s="214" t="s">
        <v>516</v>
      </c>
      <c r="AN42" s="214" t="s">
        <v>517</v>
      </c>
      <c r="AO42" s="214" t="s">
        <v>586</v>
      </c>
      <c r="AP42" s="214">
        <v>62</v>
      </c>
      <c r="AQ42" s="216" t="s">
        <v>425</v>
      </c>
      <c r="AR42" s="216">
        <v>44309</v>
      </c>
      <c r="AS42" s="216">
        <v>44332</v>
      </c>
      <c r="AT42" s="216">
        <v>44316</v>
      </c>
      <c r="AU42" s="216">
        <v>44316</v>
      </c>
      <c r="AV42" s="214" t="s">
        <v>425</v>
      </c>
      <c r="AW42" s="214" t="s">
        <v>425</v>
      </c>
      <c r="AX42" s="215">
        <v>0</v>
      </c>
      <c r="AY42" s="215">
        <v>42.6</v>
      </c>
      <c r="AZ42" s="215" t="s">
        <v>518</v>
      </c>
      <c r="BA42" s="215" t="s">
        <v>509</v>
      </c>
      <c r="BB42" s="215" t="s">
        <v>585</v>
      </c>
      <c r="BC42" s="215" t="s">
        <v>587</v>
      </c>
      <c r="BD42" s="215" t="str">
        <f t="shared" si="50"/>
        <v>ООО НПП "Микропроцессорные технологии", ТМЦ, Поставка микропроцессорного терминала релейной защиты БЗП-02, договор № Счет №Сч\002026\10\2021 от 08.10.2021</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509</v>
      </c>
      <c r="N43" s="214" t="s">
        <v>588</v>
      </c>
      <c r="O43" s="214" t="s">
        <v>511</v>
      </c>
      <c r="P43" s="215">
        <v>20.189820000000001</v>
      </c>
      <c r="Q43" s="214" t="s">
        <v>512</v>
      </c>
      <c r="R43" s="215">
        <v>20.189820000000001</v>
      </c>
      <c r="S43" s="214" t="s">
        <v>513</v>
      </c>
      <c r="T43" s="214" t="s">
        <v>513</v>
      </c>
      <c r="U43" s="214" t="s">
        <v>425</v>
      </c>
      <c r="V43" s="214" t="s">
        <v>425</v>
      </c>
      <c r="W43" s="214" t="s">
        <v>514</v>
      </c>
      <c r="X43" s="214">
        <v>20.189820000000001</v>
      </c>
      <c r="Y43" s="214" t="s">
        <v>425</v>
      </c>
      <c r="Z43" s="214" t="s">
        <v>425</v>
      </c>
      <c r="AA43" s="214">
        <v>20.189820000000001</v>
      </c>
      <c r="AB43" s="215">
        <v>20.189820000000001</v>
      </c>
      <c r="AC43" s="214" t="s">
        <v>514</v>
      </c>
      <c r="AD43" s="215">
        <v>24.227779999999999</v>
      </c>
      <c r="AE43" s="291">
        <f t="shared" si="49"/>
        <v>0</v>
      </c>
      <c r="AF43" s="214" t="s">
        <v>425</v>
      </c>
      <c r="AG43" s="214" t="s">
        <v>515</v>
      </c>
      <c r="AH43" s="214" t="s">
        <v>425</v>
      </c>
      <c r="AI43" s="216" t="s">
        <v>425</v>
      </c>
      <c r="AJ43" s="216" t="s">
        <v>425</v>
      </c>
      <c r="AK43" s="216" t="s">
        <v>425</v>
      </c>
      <c r="AL43" s="216" t="s">
        <v>425</v>
      </c>
      <c r="AM43" s="214" t="s">
        <v>516</v>
      </c>
      <c r="AN43" s="214" t="s">
        <v>517</v>
      </c>
      <c r="AO43" s="214" t="s">
        <v>589</v>
      </c>
      <c r="AP43" s="214">
        <v>125</v>
      </c>
      <c r="AQ43" s="216" t="s">
        <v>425</v>
      </c>
      <c r="AR43" s="216">
        <v>44477</v>
      </c>
      <c r="AS43" s="216">
        <v>44500</v>
      </c>
      <c r="AT43" s="216">
        <v>44530</v>
      </c>
      <c r="AU43" s="216">
        <v>44522</v>
      </c>
      <c r="AV43" s="214" t="s">
        <v>425</v>
      </c>
      <c r="AW43" s="214" t="s">
        <v>425</v>
      </c>
      <c r="AX43" s="215">
        <v>0</v>
      </c>
      <c r="AY43" s="215">
        <v>24.227779999999999</v>
      </c>
      <c r="AZ43" s="215" t="s">
        <v>518</v>
      </c>
      <c r="BA43" s="215" t="s">
        <v>509</v>
      </c>
      <c r="BB43" s="215" t="s">
        <v>514</v>
      </c>
      <c r="BC43" s="215" t="s">
        <v>590</v>
      </c>
      <c r="BD43" s="215" t="str">
        <f t="shared" si="50"/>
        <v>ООО "ТЭС", ТМЦ, Поставка оборудования TELEOFIS, договор № Счет №135 от 09.06.2021</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509</v>
      </c>
      <c r="N44" s="214" t="s">
        <v>591</v>
      </c>
      <c r="O44" s="214" t="s">
        <v>511</v>
      </c>
      <c r="P44" s="215">
        <v>0.57150000000000001</v>
      </c>
      <c r="Q44" s="214" t="s">
        <v>512</v>
      </c>
      <c r="R44" s="215">
        <v>0.57150000000000001</v>
      </c>
      <c r="S44" s="214" t="s">
        <v>513</v>
      </c>
      <c r="T44" s="214" t="s">
        <v>513</v>
      </c>
      <c r="U44" s="214" t="s">
        <v>425</v>
      </c>
      <c r="V44" s="214" t="s">
        <v>425</v>
      </c>
      <c r="W44" s="214" t="s">
        <v>525</v>
      </c>
      <c r="X44" s="214">
        <v>0.57150000000000001</v>
      </c>
      <c r="Y44" s="214" t="s">
        <v>425</v>
      </c>
      <c r="Z44" s="214" t="s">
        <v>425</v>
      </c>
      <c r="AA44" s="214">
        <v>0.57150000000000001</v>
      </c>
      <c r="AB44" s="215">
        <v>0.57150000000000001</v>
      </c>
      <c r="AC44" s="214" t="s">
        <v>525</v>
      </c>
      <c r="AD44" s="215">
        <v>0.68579999999999997</v>
      </c>
      <c r="AE44" s="291">
        <f t="shared" si="49"/>
        <v>0.68579999999999997</v>
      </c>
      <c r="AF44" s="214" t="s">
        <v>425</v>
      </c>
      <c r="AG44" s="214" t="s">
        <v>515</v>
      </c>
      <c r="AH44" s="214" t="s">
        <v>425</v>
      </c>
      <c r="AI44" s="216" t="s">
        <v>425</v>
      </c>
      <c r="AJ44" s="216" t="s">
        <v>425</v>
      </c>
      <c r="AK44" s="216" t="s">
        <v>425</v>
      </c>
      <c r="AL44" s="216" t="s">
        <v>425</v>
      </c>
      <c r="AM44" s="214" t="s">
        <v>516</v>
      </c>
      <c r="AN44" s="214" t="s">
        <v>517</v>
      </c>
      <c r="AO44" s="214" t="s">
        <v>592</v>
      </c>
      <c r="AP44" s="214">
        <v>90</v>
      </c>
      <c r="AQ44" s="216" t="s">
        <v>425</v>
      </c>
      <c r="AR44" s="216">
        <v>44356</v>
      </c>
      <c r="AS44" s="216">
        <v>44376</v>
      </c>
      <c r="AT44" s="216">
        <v>44377</v>
      </c>
      <c r="AU44" s="216">
        <v>44376</v>
      </c>
      <c r="AV44" s="214" t="s">
        <v>425</v>
      </c>
      <c r="AW44" s="214" t="s">
        <v>425</v>
      </c>
      <c r="AX44" s="215">
        <v>0</v>
      </c>
      <c r="AY44" s="215">
        <v>0</v>
      </c>
      <c r="AZ44" s="215" t="s">
        <v>518</v>
      </c>
      <c r="BA44" s="215" t="s">
        <v>509</v>
      </c>
      <c r="BB44" s="215" t="s">
        <v>525</v>
      </c>
      <c r="BC44" s="215" t="s">
        <v>593</v>
      </c>
      <c r="BD44" s="215" t="str">
        <f t="shared" si="50"/>
        <v>ООО "СНАБСИБЭЛЕКТРО", ТМЦ, Поставка розетки, договор № Счет№29446609 от 29.06.2021</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509</v>
      </c>
      <c r="N45" s="214" t="s">
        <v>594</v>
      </c>
      <c r="O45" s="214" t="s">
        <v>511</v>
      </c>
      <c r="P45" s="215">
        <v>14.04167</v>
      </c>
      <c r="Q45" s="214" t="s">
        <v>512</v>
      </c>
      <c r="R45" s="215">
        <v>14.04167</v>
      </c>
      <c r="S45" s="214" t="s">
        <v>513</v>
      </c>
      <c r="T45" s="214" t="s">
        <v>513</v>
      </c>
      <c r="U45" s="214" t="s">
        <v>425</v>
      </c>
      <c r="V45" s="214" t="s">
        <v>425</v>
      </c>
      <c r="W45" s="214" t="s">
        <v>533</v>
      </c>
      <c r="X45" s="214">
        <v>14.04167</v>
      </c>
      <c r="Y45" s="214" t="s">
        <v>425</v>
      </c>
      <c r="Z45" s="214" t="s">
        <v>425</v>
      </c>
      <c r="AA45" s="214">
        <v>14.04167</v>
      </c>
      <c r="AB45" s="215">
        <v>14.04167</v>
      </c>
      <c r="AC45" s="214" t="s">
        <v>533</v>
      </c>
      <c r="AD45" s="215">
        <v>16.850010000000001</v>
      </c>
      <c r="AE45" s="291">
        <f t="shared" si="49"/>
        <v>16.850010000000001</v>
      </c>
      <c r="AF45" s="214" t="s">
        <v>425</v>
      </c>
      <c r="AG45" s="214" t="s">
        <v>515</v>
      </c>
      <c r="AH45" s="214" t="s">
        <v>425</v>
      </c>
      <c r="AI45" s="216" t="s">
        <v>425</v>
      </c>
      <c r="AJ45" s="216" t="s">
        <v>425</v>
      </c>
      <c r="AK45" s="216" t="s">
        <v>425</v>
      </c>
      <c r="AL45" s="216" t="s">
        <v>425</v>
      </c>
      <c r="AM45" s="214" t="s">
        <v>516</v>
      </c>
      <c r="AN45" s="214" t="s">
        <v>517</v>
      </c>
      <c r="AO45" s="214" t="s">
        <v>595</v>
      </c>
      <c r="AP45" s="214">
        <v>99</v>
      </c>
      <c r="AQ45" s="216" t="s">
        <v>425</v>
      </c>
      <c r="AR45" s="216">
        <v>44376</v>
      </c>
      <c r="AS45" s="216">
        <v>44416</v>
      </c>
      <c r="AT45" s="216">
        <v>44407</v>
      </c>
      <c r="AU45" s="216">
        <v>44405</v>
      </c>
      <c r="AV45" s="214" t="s">
        <v>425</v>
      </c>
      <c r="AW45" s="214" t="s">
        <v>425</v>
      </c>
      <c r="AX45" s="215">
        <v>0</v>
      </c>
      <c r="AY45" s="215">
        <v>0</v>
      </c>
      <c r="AZ45" s="215" t="s">
        <v>518</v>
      </c>
      <c r="BA45" s="215" t="s">
        <v>509</v>
      </c>
      <c r="BB45" s="215" t="s">
        <v>533</v>
      </c>
      <c r="BC45" s="215" t="s">
        <v>596</v>
      </c>
      <c r="BD45" s="215" t="str">
        <f t="shared" si="50"/>
        <v>ООО "НТД "Микроникс", ТМЦ, Поставка счетчиков СЭБ, договор № Счет №110/03 от 02.06.2021</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509</v>
      </c>
      <c r="N46" s="214" t="s">
        <v>536</v>
      </c>
      <c r="O46" s="214" t="s">
        <v>511</v>
      </c>
      <c r="P46" s="215">
        <v>46.848300000000002</v>
      </c>
      <c r="Q46" s="214" t="s">
        <v>512</v>
      </c>
      <c r="R46" s="215">
        <v>46.848300000000002</v>
      </c>
      <c r="S46" s="214" t="s">
        <v>513</v>
      </c>
      <c r="T46" s="214" t="s">
        <v>513</v>
      </c>
      <c r="U46" s="214" t="s">
        <v>425</v>
      </c>
      <c r="V46" s="214" t="s">
        <v>425</v>
      </c>
      <c r="W46" s="214" t="s">
        <v>597</v>
      </c>
      <c r="X46" s="214">
        <v>46.848300000000002</v>
      </c>
      <c r="Y46" s="214" t="s">
        <v>425</v>
      </c>
      <c r="Z46" s="214" t="s">
        <v>425</v>
      </c>
      <c r="AA46" s="214">
        <v>46.848300000000002</v>
      </c>
      <c r="AB46" s="215">
        <v>46.848300000000002</v>
      </c>
      <c r="AC46" s="214" t="s">
        <v>597</v>
      </c>
      <c r="AD46" s="215">
        <v>56.217970000000001</v>
      </c>
      <c r="AE46" s="291">
        <f t="shared" si="49"/>
        <v>56.217970000000001</v>
      </c>
      <c r="AF46" s="214" t="s">
        <v>425</v>
      </c>
      <c r="AG46" s="214" t="s">
        <v>515</v>
      </c>
      <c r="AH46" s="214" t="s">
        <v>425</v>
      </c>
      <c r="AI46" s="216" t="s">
        <v>425</v>
      </c>
      <c r="AJ46" s="216" t="s">
        <v>425</v>
      </c>
      <c r="AK46" s="216" t="s">
        <v>425</v>
      </c>
      <c r="AL46" s="216" t="s">
        <v>425</v>
      </c>
      <c r="AM46" s="214" t="s">
        <v>516</v>
      </c>
      <c r="AN46" s="214" t="s">
        <v>517</v>
      </c>
      <c r="AO46" s="214" t="s">
        <v>598</v>
      </c>
      <c r="AP46" s="214">
        <v>79</v>
      </c>
      <c r="AQ46" s="216" t="s">
        <v>425</v>
      </c>
      <c r="AR46" s="216">
        <v>44349</v>
      </c>
      <c r="AS46" s="216">
        <v>44369</v>
      </c>
      <c r="AT46" s="216">
        <v>44377</v>
      </c>
      <c r="AU46" s="216">
        <v>44362</v>
      </c>
      <c r="AV46" s="214" t="s">
        <v>425</v>
      </c>
      <c r="AW46" s="214" t="s">
        <v>425</v>
      </c>
      <c r="AX46" s="215">
        <v>0</v>
      </c>
      <c r="AY46" s="215">
        <v>0</v>
      </c>
      <c r="AZ46" s="215" t="s">
        <v>518</v>
      </c>
      <c r="BA46" s="215" t="s">
        <v>509</v>
      </c>
      <c r="BB46" s="215" t="s">
        <v>597</v>
      </c>
      <c r="BC46" s="215" t="s">
        <v>599</v>
      </c>
      <c r="BD46" s="215" t="str">
        <f t="shared" si="50"/>
        <v>ООО "Промэко", ТМЦ, Поставка трансформаторов тока, договор № Счет №14848 от 22.04.2021</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509</v>
      </c>
      <c r="N47" s="214" t="s">
        <v>600</v>
      </c>
      <c r="O47" s="214" t="s">
        <v>511</v>
      </c>
      <c r="P47" s="215">
        <v>5.6761200000000001</v>
      </c>
      <c r="Q47" s="214" t="s">
        <v>512</v>
      </c>
      <c r="R47" s="215">
        <v>5.6761200000000001</v>
      </c>
      <c r="S47" s="214" t="s">
        <v>513</v>
      </c>
      <c r="T47" s="214" t="s">
        <v>513</v>
      </c>
      <c r="U47" s="214" t="s">
        <v>425</v>
      </c>
      <c r="V47" s="214" t="s">
        <v>425</v>
      </c>
      <c r="W47" s="214" t="s">
        <v>597</v>
      </c>
      <c r="X47" s="214">
        <v>5.6761200000000001</v>
      </c>
      <c r="Y47" s="214" t="s">
        <v>425</v>
      </c>
      <c r="Z47" s="214" t="s">
        <v>425</v>
      </c>
      <c r="AA47" s="214">
        <v>5.6761200000000001</v>
      </c>
      <c r="AB47" s="215">
        <v>5.6761200000000001</v>
      </c>
      <c r="AC47" s="214" t="s">
        <v>597</v>
      </c>
      <c r="AD47" s="215">
        <v>6.8113400000000004</v>
      </c>
      <c r="AE47" s="291">
        <f t="shared" si="49"/>
        <v>0</v>
      </c>
      <c r="AF47" s="214" t="s">
        <v>425</v>
      </c>
      <c r="AG47" s="214" t="s">
        <v>515</v>
      </c>
      <c r="AH47" s="214" t="s">
        <v>425</v>
      </c>
      <c r="AI47" s="216" t="s">
        <v>425</v>
      </c>
      <c r="AJ47" s="216" t="s">
        <v>425</v>
      </c>
      <c r="AK47" s="216" t="s">
        <v>425</v>
      </c>
      <c r="AL47" s="216" t="s">
        <v>425</v>
      </c>
      <c r="AM47" s="214" t="s">
        <v>516</v>
      </c>
      <c r="AN47" s="214" t="s">
        <v>517</v>
      </c>
      <c r="AO47" s="214" t="s">
        <v>601</v>
      </c>
      <c r="AP47" s="214">
        <v>66</v>
      </c>
      <c r="AQ47" s="216" t="s">
        <v>425</v>
      </c>
      <c r="AR47" s="216">
        <v>44308</v>
      </c>
      <c r="AS47" s="216">
        <v>44334</v>
      </c>
      <c r="AT47" s="216">
        <v>44346</v>
      </c>
      <c r="AU47" s="216">
        <v>44320</v>
      </c>
      <c r="AV47" s="214" t="s">
        <v>425</v>
      </c>
      <c r="AW47" s="214" t="s">
        <v>425</v>
      </c>
      <c r="AX47" s="215">
        <v>0</v>
      </c>
      <c r="AY47" s="215">
        <v>6.81135</v>
      </c>
      <c r="AZ47" s="215" t="s">
        <v>518</v>
      </c>
      <c r="BA47" s="215" t="s">
        <v>509</v>
      </c>
      <c r="BB47" s="215" t="s">
        <v>597</v>
      </c>
      <c r="BC47" s="215" t="s">
        <v>602</v>
      </c>
      <c r="BD47" s="215" t="str">
        <f t="shared" si="50"/>
        <v>ООО "Промэко", ТМЦ, Поставка шин к трансформаторам тока, договор № Счет №18093 от 19.05.2021</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509</v>
      </c>
      <c r="N48" s="214" t="s">
        <v>603</v>
      </c>
      <c r="O48" s="214" t="s">
        <v>511</v>
      </c>
      <c r="P48" s="215">
        <v>412.00056000000001</v>
      </c>
      <c r="Q48" s="214" t="s">
        <v>512</v>
      </c>
      <c r="R48" s="215">
        <v>412.00056000000001</v>
      </c>
      <c r="S48" s="214" t="s">
        <v>543</v>
      </c>
      <c r="T48" s="214" t="s">
        <v>543</v>
      </c>
      <c r="U48" s="214">
        <v>1</v>
      </c>
      <c r="V48" s="214">
        <v>1</v>
      </c>
      <c r="W48" s="214" t="s">
        <v>604</v>
      </c>
      <c r="X48" s="214" t="s">
        <v>605</v>
      </c>
      <c r="Y48" s="214" t="s">
        <v>546</v>
      </c>
      <c r="Z48" s="214" t="s">
        <v>546</v>
      </c>
      <c r="AA48" s="214">
        <v>411.98</v>
      </c>
      <c r="AB48" s="215">
        <v>411.98149999999998</v>
      </c>
      <c r="AC48" s="214" t="s">
        <v>604</v>
      </c>
      <c r="AD48" s="215">
        <v>494.37779999999998</v>
      </c>
      <c r="AE48" s="291">
        <f t="shared" si="49"/>
        <v>494.37779999999998</v>
      </c>
      <c r="AF48" s="214">
        <v>32110333869</v>
      </c>
      <c r="AG48" s="214" t="s">
        <v>548</v>
      </c>
      <c r="AH48" s="214" t="s">
        <v>549</v>
      </c>
      <c r="AI48" s="216">
        <v>44347</v>
      </c>
      <c r="AJ48" s="216">
        <v>44347</v>
      </c>
      <c r="AK48" s="216">
        <v>44354</v>
      </c>
      <c r="AL48" s="216">
        <v>44357</v>
      </c>
      <c r="AM48" s="214" t="s">
        <v>425</v>
      </c>
      <c r="AN48" s="214" t="s">
        <v>425</v>
      </c>
      <c r="AO48" s="214" t="s">
        <v>425</v>
      </c>
      <c r="AP48" s="214" t="s">
        <v>425</v>
      </c>
      <c r="AQ48" s="216">
        <v>44377</v>
      </c>
      <c r="AR48" s="216">
        <v>44376</v>
      </c>
      <c r="AS48" s="216">
        <v>44377</v>
      </c>
      <c r="AT48" s="216">
        <v>44407</v>
      </c>
      <c r="AU48" s="216">
        <v>44392</v>
      </c>
      <c r="AV48" s="214" t="s">
        <v>425</v>
      </c>
      <c r="AW48" s="214" t="s">
        <v>425</v>
      </c>
      <c r="AX48" s="215">
        <v>382.23349999999999</v>
      </c>
      <c r="AY48" s="215">
        <v>0</v>
      </c>
      <c r="AZ48" s="215" t="s">
        <v>518</v>
      </c>
      <c r="BA48" s="215" t="s">
        <v>509</v>
      </c>
      <c r="BB48" s="215" t="s">
        <v>604</v>
      </c>
      <c r="BC48" s="215" t="s">
        <v>606</v>
      </c>
      <c r="BD48" s="215" t="str">
        <f t="shared" si="50"/>
        <v>ООО "РимТехэнерго", ТМЦ, Поставка счетчиков РИМ, договор № Счет 07; ПД-21-00158 от 29.06.2021</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509</v>
      </c>
      <c r="N49" s="214" t="s">
        <v>600</v>
      </c>
      <c r="O49" s="214" t="s">
        <v>511</v>
      </c>
      <c r="P49" s="215">
        <v>5.6761200000000001</v>
      </c>
      <c r="Q49" s="214" t="s">
        <v>512</v>
      </c>
      <c r="R49" s="215">
        <v>5.6761200000000001</v>
      </c>
      <c r="S49" s="214" t="s">
        <v>513</v>
      </c>
      <c r="T49" s="214" t="s">
        <v>513</v>
      </c>
      <c r="U49" s="214" t="s">
        <v>425</v>
      </c>
      <c r="V49" s="214" t="s">
        <v>425</v>
      </c>
      <c r="W49" s="214" t="s">
        <v>597</v>
      </c>
      <c r="X49" s="214">
        <v>5.6761200000000001</v>
      </c>
      <c r="Y49" s="214" t="s">
        <v>425</v>
      </c>
      <c r="Z49" s="214" t="s">
        <v>425</v>
      </c>
      <c r="AA49" s="214">
        <v>5.6761200000000001</v>
      </c>
      <c r="AB49" s="215">
        <v>5.6761200000000001</v>
      </c>
      <c r="AC49" s="214" t="s">
        <v>597</v>
      </c>
      <c r="AD49" s="215">
        <v>6.8113440000000001</v>
      </c>
      <c r="AE49" s="291">
        <f t="shared" si="49"/>
        <v>0</v>
      </c>
      <c r="AF49" s="214" t="s">
        <v>425</v>
      </c>
      <c r="AG49" s="214" t="s">
        <v>515</v>
      </c>
      <c r="AH49" s="214" t="s">
        <v>425</v>
      </c>
      <c r="AI49" s="216" t="s">
        <v>425</v>
      </c>
      <c r="AJ49" s="216" t="s">
        <v>425</v>
      </c>
      <c r="AK49" s="216" t="s">
        <v>425</v>
      </c>
      <c r="AL49" s="216" t="s">
        <v>425</v>
      </c>
      <c r="AM49" s="214" t="s">
        <v>516</v>
      </c>
      <c r="AN49" s="214" t="s">
        <v>517</v>
      </c>
      <c r="AO49" s="214" t="s">
        <v>607</v>
      </c>
      <c r="AP49" s="214">
        <v>78</v>
      </c>
      <c r="AQ49" s="216" t="s">
        <v>425</v>
      </c>
      <c r="AR49" s="216">
        <v>44335</v>
      </c>
      <c r="AS49" s="216">
        <v>44360</v>
      </c>
      <c r="AT49" s="216">
        <v>44347</v>
      </c>
      <c r="AU49" s="216">
        <v>44347</v>
      </c>
      <c r="AV49" s="214" t="s">
        <v>425</v>
      </c>
      <c r="AW49" s="214" t="s">
        <v>425</v>
      </c>
      <c r="AX49" s="215">
        <v>0</v>
      </c>
      <c r="AY49" s="215">
        <v>6.81135</v>
      </c>
      <c r="AZ49" s="215" t="s">
        <v>518</v>
      </c>
      <c r="BA49" s="215" t="s">
        <v>509</v>
      </c>
      <c r="BB49" s="215" t="s">
        <v>597</v>
      </c>
      <c r="BC49" s="215" t="s">
        <v>602</v>
      </c>
      <c r="BD49" s="215" t="str">
        <f t="shared" si="50"/>
        <v>ООО "Промэко", ТМЦ, Поставка шин к трансформаторам тока, договор № Счет №18093 от 19.05.2021</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509</v>
      </c>
      <c r="N50" s="214" t="s">
        <v>608</v>
      </c>
      <c r="O50" s="214" t="s">
        <v>511</v>
      </c>
      <c r="P50" s="215">
        <v>14.11</v>
      </c>
      <c r="Q50" s="214" t="s">
        <v>512</v>
      </c>
      <c r="R50" s="215">
        <v>7.32667</v>
      </c>
      <c r="S50" s="214" t="s">
        <v>513</v>
      </c>
      <c r="T50" s="214" t="s">
        <v>513</v>
      </c>
      <c r="U50" s="214" t="s">
        <v>425</v>
      </c>
      <c r="V50" s="214" t="s">
        <v>425</v>
      </c>
      <c r="W50" s="214" t="s">
        <v>609</v>
      </c>
      <c r="X50" s="214">
        <v>7.32667</v>
      </c>
      <c r="Y50" s="214" t="s">
        <v>425</v>
      </c>
      <c r="Z50" s="214" t="s">
        <v>425</v>
      </c>
      <c r="AA50" s="214">
        <v>7.32667</v>
      </c>
      <c r="AB50" s="215">
        <v>7.32667</v>
      </c>
      <c r="AC50" s="214" t="s">
        <v>609</v>
      </c>
      <c r="AD50" s="215">
        <v>8.7919999999999998</v>
      </c>
      <c r="AE50" s="291">
        <f t="shared" si="49"/>
        <v>0</v>
      </c>
      <c r="AF50" s="214" t="s">
        <v>425</v>
      </c>
      <c r="AG50" s="214" t="s">
        <v>515</v>
      </c>
      <c r="AH50" s="214" t="s">
        <v>425</v>
      </c>
      <c r="AI50" s="216" t="s">
        <v>425</v>
      </c>
      <c r="AJ50" s="216" t="s">
        <v>425</v>
      </c>
      <c r="AK50" s="216" t="s">
        <v>425</v>
      </c>
      <c r="AL50" s="216" t="s">
        <v>425</v>
      </c>
      <c r="AM50" s="214" t="s">
        <v>610</v>
      </c>
      <c r="AN50" s="214" t="s">
        <v>517</v>
      </c>
      <c r="AO50" s="214">
        <v>44642</v>
      </c>
      <c r="AP50" s="214">
        <v>182</v>
      </c>
      <c r="AQ50" s="216" t="s">
        <v>425</v>
      </c>
      <c r="AR50" s="216">
        <v>44642</v>
      </c>
      <c r="AS50" s="216">
        <v>44642</v>
      </c>
      <c r="AT50" s="216">
        <v>44655</v>
      </c>
      <c r="AU50" s="216">
        <v>44655</v>
      </c>
      <c r="AV50" s="214" t="s">
        <v>425</v>
      </c>
      <c r="AW50" s="214" t="s">
        <v>425</v>
      </c>
      <c r="AX50" s="215">
        <v>7.32667</v>
      </c>
      <c r="AY50" s="215">
        <v>8.7919999999999998</v>
      </c>
      <c r="AZ50" s="215" t="s">
        <v>518</v>
      </c>
      <c r="BA50" s="215" t="s">
        <v>509</v>
      </c>
      <c r="BB50" s="215" t="s">
        <v>609</v>
      </c>
      <c r="BC50" s="215" t="s">
        <v>611</v>
      </c>
      <c r="BD50" s="215" t="str">
        <f t="shared" si="50"/>
        <v>ООО "ВсеИнструменты.ру", ТМЦ, Поставка корпуса полиэстероного, договор № Счет №2203-140900-18687 от 22.03.2022</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509</v>
      </c>
      <c r="N51" s="214" t="s">
        <v>612</v>
      </c>
      <c r="O51" s="214" t="s">
        <v>511</v>
      </c>
      <c r="P51" s="215">
        <v>496.83501999999999</v>
      </c>
      <c r="Q51" s="214" t="s">
        <v>512</v>
      </c>
      <c r="R51" s="215">
        <v>466.4</v>
      </c>
      <c r="S51" s="214" t="s">
        <v>613</v>
      </c>
      <c r="T51" s="214" t="s">
        <v>613</v>
      </c>
      <c r="U51" s="214">
        <v>2</v>
      </c>
      <c r="V51" s="214">
        <v>2</v>
      </c>
      <c r="W51" s="214" t="s">
        <v>614</v>
      </c>
      <c r="X51" s="214" t="s">
        <v>615</v>
      </c>
      <c r="Y51" s="214" t="s">
        <v>546</v>
      </c>
      <c r="Z51" s="214" t="s">
        <v>546</v>
      </c>
      <c r="AA51" s="214" t="s">
        <v>615</v>
      </c>
      <c r="AB51" s="215">
        <v>466.4</v>
      </c>
      <c r="AC51" s="214" t="s">
        <v>616</v>
      </c>
      <c r="AD51" s="215">
        <v>559.67999999999995</v>
      </c>
      <c r="AE51" s="291">
        <f t="shared" si="49"/>
        <v>0</v>
      </c>
      <c r="AF51" s="214">
        <v>32211357532</v>
      </c>
      <c r="AG51" s="214" t="s">
        <v>548</v>
      </c>
      <c r="AH51" s="214" t="s">
        <v>549</v>
      </c>
      <c r="AI51" s="216">
        <v>44680</v>
      </c>
      <c r="AJ51" s="216">
        <v>44680</v>
      </c>
      <c r="AK51" s="216">
        <v>44692</v>
      </c>
      <c r="AL51" s="216">
        <v>44701</v>
      </c>
      <c r="AM51" s="214" t="s">
        <v>425</v>
      </c>
      <c r="AN51" s="214" t="s">
        <v>425</v>
      </c>
      <c r="AO51" s="214" t="s">
        <v>425</v>
      </c>
      <c r="AP51" s="214" t="s">
        <v>425</v>
      </c>
      <c r="AQ51" s="216">
        <v>44721</v>
      </c>
      <c r="AR51" s="216">
        <v>44715</v>
      </c>
      <c r="AS51" s="216">
        <v>44721</v>
      </c>
      <c r="AT51" s="216">
        <v>44715</v>
      </c>
      <c r="AU51" s="216">
        <v>44864</v>
      </c>
      <c r="AV51" s="214" t="s">
        <v>425</v>
      </c>
      <c r="AW51" s="214" t="s">
        <v>425</v>
      </c>
      <c r="AX51" s="215">
        <v>466.40000000000003</v>
      </c>
      <c r="AY51" s="215">
        <v>559.67999999999995</v>
      </c>
      <c r="AZ51" s="215" t="s">
        <v>518</v>
      </c>
      <c r="BA51" s="215" t="s">
        <v>509</v>
      </c>
      <c r="BB51" s="215" t="s">
        <v>617</v>
      </c>
      <c r="BC51" s="215" t="s">
        <v>618</v>
      </c>
      <c r="BD51" s="215" t="str">
        <f t="shared" si="50"/>
        <v>ООО "Электрокомплект";, ТМЦ, Поставка счетчиков ПСЧ;, договор № ПД-22-00142 от 03.06.2022</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509</v>
      </c>
      <c r="N52" s="214" t="s">
        <v>619</v>
      </c>
      <c r="O52" s="214" t="s">
        <v>511</v>
      </c>
      <c r="P52" s="215">
        <v>771</v>
      </c>
      <c r="Q52" s="214" t="s">
        <v>512</v>
      </c>
      <c r="R52" s="215">
        <v>666.90329999999994</v>
      </c>
      <c r="S52" s="214" t="s">
        <v>613</v>
      </c>
      <c r="T52" s="214" t="s">
        <v>613</v>
      </c>
      <c r="U52" s="214">
        <v>12</v>
      </c>
      <c r="V52" s="214">
        <v>4</v>
      </c>
      <c r="W52" s="214" t="s">
        <v>620</v>
      </c>
      <c r="X52" s="214" t="s">
        <v>621</v>
      </c>
      <c r="Y52" s="214" t="s">
        <v>546</v>
      </c>
      <c r="Z52" s="214" t="s">
        <v>546</v>
      </c>
      <c r="AA52" s="214" t="s">
        <v>621</v>
      </c>
      <c r="AB52" s="215">
        <v>666.90329999999994</v>
      </c>
      <c r="AC52" s="214" t="s">
        <v>622</v>
      </c>
      <c r="AD52" s="215">
        <v>800.28395999999998</v>
      </c>
      <c r="AE52" s="291">
        <f t="shared" si="49"/>
        <v>786.56916000000001</v>
      </c>
      <c r="AF52" s="214">
        <v>32211357064</v>
      </c>
      <c r="AG52" s="214" t="s">
        <v>548</v>
      </c>
      <c r="AH52" s="214" t="s">
        <v>549</v>
      </c>
      <c r="AI52" s="216">
        <v>44680</v>
      </c>
      <c r="AJ52" s="216">
        <v>44680</v>
      </c>
      <c r="AK52" s="216">
        <v>44698</v>
      </c>
      <c r="AL52" s="216">
        <v>44711</v>
      </c>
      <c r="AM52" s="214" t="s">
        <v>425</v>
      </c>
      <c r="AN52" s="214" t="s">
        <v>425</v>
      </c>
      <c r="AO52" s="214" t="s">
        <v>425</v>
      </c>
      <c r="AP52" s="214" t="s">
        <v>425</v>
      </c>
      <c r="AQ52" s="216">
        <v>44731</v>
      </c>
      <c r="AR52" s="216">
        <v>44722</v>
      </c>
      <c r="AS52" s="216">
        <v>44731</v>
      </c>
      <c r="AT52" s="216">
        <v>44722</v>
      </c>
      <c r="AU52" s="216">
        <v>44864</v>
      </c>
      <c r="AV52" s="214" t="s">
        <v>425</v>
      </c>
      <c r="AW52" s="214" t="s">
        <v>425</v>
      </c>
      <c r="AX52" s="215">
        <v>11.429</v>
      </c>
      <c r="AY52" s="215">
        <v>13.7148</v>
      </c>
      <c r="AZ52" s="215" t="s">
        <v>518</v>
      </c>
      <c r="BA52" s="215" t="s">
        <v>509</v>
      </c>
      <c r="BB52" s="215" t="s">
        <v>623</v>
      </c>
      <c r="BC52" s="215" t="s">
        <v>624</v>
      </c>
      <c r="BD52" s="215" t="str">
        <f t="shared" si="50"/>
        <v>ОБЩЕСТВО С ОГРАНИЧЕННОЙ ОТВЕТСТВЕННОСТЬЮ "ЭТМ";, ТМЦ, Поставка кабельно-проводниковой продукции;, договор № ПД-22-00148 от 10.06.2022</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509</v>
      </c>
      <c r="N53" s="214" t="s">
        <v>625</v>
      </c>
      <c r="O53" s="214" t="s">
        <v>511</v>
      </c>
      <c r="P53" s="215">
        <v>192.09162000000001</v>
      </c>
      <c r="Q53" s="214" t="s">
        <v>512</v>
      </c>
      <c r="R53" s="215">
        <v>149.91200000000001</v>
      </c>
      <c r="S53" s="214" t="s">
        <v>613</v>
      </c>
      <c r="T53" s="214" t="s">
        <v>613</v>
      </c>
      <c r="U53" s="214">
        <v>8</v>
      </c>
      <c r="V53" s="214">
        <v>2</v>
      </c>
      <c r="W53" s="214" t="s">
        <v>626</v>
      </c>
      <c r="X53" s="214" t="s">
        <v>627</v>
      </c>
      <c r="Y53" s="214" t="s">
        <v>546</v>
      </c>
      <c r="Z53" s="214" t="s">
        <v>546</v>
      </c>
      <c r="AA53" s="214" t="s">
        <v>627</v>
      </c>
      <c r="AB53" s="215">
        <v>149.91200000000001</v>
      </c>
      <c r="AC53" s="214" t="s">
        <v>628</v>
      </c>
      <c r="AD53" s="215">
        <v>179.89439999999999</v>
      </c>
      <c r="AE53" s="291">
        <f t="shared" si="49"/>
        <v>0</v>
      </c>
      <c r="AF53" s="214">
        <v>32211304068</v>
      </c>
      <c r="AG53" s="214" t="s">
        <v>548</v>
      </c>
      <c r="AH53" s="214" t="s">
        <v>549</v>
      </c>
      <c r="AI53" s="216">
        <v>44680</v>
      </c>
      <c r="AJ53" s="216">
        <v>44663</v>
      </c>
      <c r="AK53" s="216">
        <v>44670</v>
      </c>
      <c r="AL53" s="216">
        <v>44685</v>
      </c>
      <c r="AM53" s="214" t="s">
        <v>425</v>
      </c>
      <c r="AN53" s="214" t="s">
        <v>425</v>
      </c>
      <c r="AO53" s="214" t="s">
        <v>425</v>
      </c>
      <c r="AP53" s="214" t="s">
        <v>425</v>
      </c>
      <c r="AQ53" s="216">
        <v>44705</v>
      </c>
      <c r="AR53" s="216">
        <v>44699</v>
      </c>
      <c r="AS53" s="216">
        <v>44705</v>
      </c>
      <c r="AT53" s="216">
        <v>44699</v>
      </c>
      <c r="AU53" s="216">
        <v>44864</v>
      </c>
      <c r="AV53" s="214" t="s">
        <v>425</v>
      </c>
      <c r="AW53" s="214" t="s">
        <v>425</v>
      </c>
      <c r="AX53" s="215">
        <v>149.91200000000001</v>
      </c>
      <c r="AY53" s="215">
        <v>179.89439999999999</v>
      </c>
      <c r="AZ53" s="215" t="s">
        <v>518</v>
      </c>
      <c r="BA53" s="215" t="s">
        <v>509</v>
      </c>
      <c r="BB53" s="215" t="s">
        <v>629</v>
      </c>
      <c r="BC53" s="215" t="s">
        <v>630</v>
      </c>
      <c r="BD53" s="215" t="str">
        <f t="shared" si="50"/>
        <v>АКЦИОНЕРНОЕ ОБЩЕСТВО "ТЕЛЕОФИС";, ТМЦ, Поставка оборудования связи; , договор № ПД-22-00123 от 18.05.2022</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509</v>
      </c>
      <c r="N54" s="214" t="s">
        <v>631</v>
      </c>
      <c r="O54" s="214" t="s">
        <v>511</v>
      </c>
      <c r="P54" s="215">
        <v>191.89764</v>
      </c>
      <c r="Q54" s="214" t="s">
        <v>512</v>
      </c>
      <c r="R54" s="215">
        <v>68.123649999999998</v>
      </c>
      <c r="S54" s="214" t="s">
        <v>613</v>
      </c>
      <c r="T54" s="214" t="s">
        <v>613</v>
      </c>
      <c r="U54" s="214">
        <v>4</v>
      </c>
      <c r="V54" s="214">
        <v>2</v>
      </c>
      <c r="W54" s="214" t="s">
        <v>632</v>
      </c>
      <c r="X54" s="214" t="s">
        <v>633</v>
      </c>
      <c r="Y54" s="214" t="s">
        <v>546</v>
      </c>
      <c r="Z54" s="214" t="s">
        <v>546</v>
      </c>
      <c r="AA54" s="214" t="s">
        <v>633</v>
      </c>
      <c r="AB54" s="215">
        <v>68.123649999999998</v>
      </c>
      <c r="AC54" s="214" t="s">
        <v>634</v>
      </c>
      <c r="AD54" s="215">
        <v>81.748369999999994</v>
      </c>
      <c r="AE54" s="291">
        <f t="shared" si="49"/>
        <v>0</v>
      </c>
      <c r="AF54" s="214">
        <v>32211304039</v>
      </c>
      <c r="AG54" s="214" t="s">
        <v>548</v>
      </c>
      <c r="AH54" s="214" t="s">
        <v>549</v>
      </c>
      <c r="AI54" s="216">
        <v>44680</v>
      </c>
      <c r="AJ54" s="216">
        <v>44663</v>
      </c>
      <c r="AK54" s="216">
        <v>44672</v>
      </c>
      <c r="AL54" s="216">
        <v>44686</v>
      </c>
      <c r="AM54" s="214" t="s">
        <v>425</v>
      </c>
      <c r="AN54" s="214" t="s">
        <v>425</v>
      </c>
      <c r="AO54" s="214" t="s">
        <v>425</v>
      </c>
      <c r="AP54" s="214" t="s">
        <v>425</v>
      </c>
      <c r="AQ54" s="216">
        <v>44706</v>
      </c>
      <c r="AR54" s="216">
        <v>44705</v>
      </c>
      <c r="AS54" s="216">
        <v>44706</v>
      </c>
      <c r="AT54" s="216">
        <v>44705</v>
      </c>
      <c r="AU54" s="216">
        <v>44864</v>
      </c>
      <c r="AV54" s="214" t="s">
        <v>425</v>
      </c>
      <c r="AW54" s="214" t="s">
        <v>425</v>
      </c>
      <c r="AX54" s="215">
        <v>68.123639999999938</v>
      </c>
      <c r="AY54" s="215">
        <v>81.748369999999994</v>
      </c>
      <c r="AZ54" s="215" t="s">
        <v>518</v>
      </c>
      <c r="BA54" s="215" t="s">
        <v>509</v>
      </c>
      <c r="BB54" s="215" t="s">
        <v>635</v>
      </c>
      <c r="BC54" s="215" t="s">
        <v>636</v>
      </c>
      <c r="BD54" s="215" t="str">
        <f t="shared" si="50"/>
        <v>ИП ГУНДРОВ СЕРГЕЙ АЛЕКСАНДРОВИЧ;, ТМЦ, Поставка трансформаторов тока;, договор № ПД-22-00127 от 24.05.2022</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509</v>
      </c>
      <c r="N55" s="214" t="s">
        <v>637</v>
      </c>
      <c r="O55" s="214" t="s">
        <v>511</v>
      </c>
      <c r="P55" s="215">
        <v>4.44015</v>
      </c>
      <c r="Q55" s="214" t="s">
        <v>512</v>
      </c>
      <c r="R55" s="215">
        <v>4.44015</v>
      </c>
      <c r="S55" s="214" t="s">
        <v>513</v>
      </c>
      <c r="T55" s="214" t="s">
        <v>513</v>
      </c>
      <c r="U55" s="214" t="s">
        <v>425</v>
      </c>
      <c r="V55" s="214" t="s">
        <v>425</v>
      </c>
      <c r="W55" s="214" t="s">
        <v>638</v>
      </c>
      <c r="X55" s="214">
        <v>4.44015</v>
      </c>
      <c r="Y55" s="214" t="s">
        <v>425</v>
      </c>
      <c r="Z55" s="214" t="s">
        <v>425</v>
      </c>
      <c r="AA55" s="214">
        <v>4.44015</v>
      </c>
      <c r="AB55" s="215">
        <v>4.44015</v>
      </c>
      <c r="AC55" s="214" t="s">
        <v>638</v>
      </c>
      <c r="AD55" s="215">
        <v>5.3281799999999997</v>
      </c>
      <c r="AE55" s="291">
        <f t="shared" si="49"/>
        <v>0</v>
      </c>
      <c r="AF55" s="214" t="s">
        <v>425</v>
      </c>
      <c r="AG55" s="214" t="s">
        <v>515</v>
      </c>
      <c r="AH55" s="214" t="s">
        <v>425</v>
      </c>
      <c r="AI55" s="216" t="s">
        <v>425</v>
      </c>
      <c r="AJ55" s="216" t="s">
        <v>425</v>
      </c>
      <c r="AK55" s="216" t="s">
        <v>425</v>
      </c>
      <c r="AL55" s="216" t="s">
        <v>425</v>
      </c>
      <c r="AM55" s="214" t="s">
        <v>610</v>
      </c>
      <c r="AN55" s="214" t="s">
        <v>517</v>
      </c>
      <c r="AO55" s="214">
        <v>44720</v>
      </c>
      <c r="AP55" s="214">
        <v>217</v>
      </c>
      <c r="AQ55" s="216" t="s">
        <v>425</v>
      </c>
      <c r="AR55" s="216">
        <v>44715</v>
      </c>
      <c r="AS55" s="216">
        <v>44715</v>
      </c>
      <c r="AT55" s="216">
        <v>44726</v>
      </c>
      <c r="AU55" s="216">
        <v>44726</v>
      </c>
      <c r="AV55" s="214" t="s">
        <v>425</v>
      </c>
      <c r="AW55" s="214" t="s">
        <v>425</v>
      </c>
      <c r="AX55" s="215">
        <v>4.44015</v>
      </c>
      <c r="AY55" s="215">
        <v>5.3281799999999997</v>
      </c>
      <c r="AZ55" s="215" t="s">
        <v>518</v>
      </c>
      <c r="BA55" s="215" t="s">
        <v>509</v>
      </c>
      <c r="BB55" s="215" t="s">
        <v>638</v>
      </c>
      <c r="BC55" s="215" t="s">
        <v>639</v>
      </c>
      <c r="BD55" s="215" t="str">
        <f t="shared" si="50"/>
        <v>ООО "НТП ИНДУСТРИАЛЬНЫЕ СИСТЕМЫ";, ТМЦ, Поставка автоматических выключателей;, договор № Счет №4563 от 03.06.2022</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509</v>
      </c>
      <c r="N56" s="214" t="s">
        <v>640</v>
      </c>
      <c r="O56" s="214" t="s">
        <v>511</v>
      </c>
      <c r="P56" s="215">
        <v>17.64</v>
      </c>
      <c r="Q56" s="214" t="s">
        <v>512</v>
      </c>
      <c r="R56" s="215">
        <v>17.64</v>
      </c>
      <c r="S56" s="214" t="s">
        <v>513</v>
      </c>
      <c r="T56" s="214" t="s">
        <v>513</v>
      </c>
      <c r="U56" s="214" t="s">
        <v>425</v>
      </c>
      <c r="V56" s="214" t="s">
        <v>425</v>
      </c>
      <c r="W56" s="214" t="s">
        <v>641</v>
      </c>
      <c r="X56" s="214">
        <v>17.64</v>
      </c>
      <c r="Y56" s="214" t="s">
        <v>425</v>
      </c>
      <c r="Z56" s="214" t="s">
        <v>425</v>
      </c>
      <c r="AA56" s="214">
        <v>17.64</v>
      </c>
      <c r="AB56" s="215">
        <v>17.64</v>
      </c>
      <c r="AC56" s="214" t="s">
        <v>641</v>
      </c>
      <c r="AD56" s="215">
        <v>21.167999999999999</v>
      </c>
      <c r="AE56" s="291">
        <f t="shared" si="49"/>
        <v>0</v>
      </c>
      <c r="AF56" s="214" t="s">
        <v>425</v>
      </c>
      <c r="AG56" s="214" t="s">
        <v>515</v>
      </c>
      <c r="AH56" s="214" t="s">
        <v>425</v>
      </c>
      <c r="AI56" s="216" t="s">
        <v>425</v>
      </c>
      <c r="AJ56" s="216" t="s">
        <v>425</v>
      </c>
      <c r="AK56" s="216" t="s">
        <v>425</v>
      </c>
      <c r="AL56" s="216" t="s">
        <v>425</v>
      </c>
      <c r="AM56" s="214" t="s">
        <v>610</v>
      </c>
      <c r="AN56" s="214" t="s">
        <v>517</v>
      </c>
      <c r="AO56" s="214">
        <v>44741</v>
      </c>
      <c r="AP56" s="214">
        <v>232</v>
      </c>
      <c r="AQ56" s="216" t="s">
        <v>425</v>
      </c>
      <c r="AR56" s="216">
        <v>44740</v>
      </c>
      <c r="AS56" s="216">
        <v>44740</v>
      </c>
      <c r="AT56" s="216">
        <v>44748</v>
      </c>
      <c r="AU56" s="216">
        <v>44748</v>
      </c>
      <c r="AV56" s="214" t="s">
        <v>425</v>
      </c>
      <c r="AW56" s="214" t="s">
        <v>425</v>
      </c>
      <c r="AX56" s="215">
        <v>17.64</v>
      </c>
      <c r="AY56" s="215">
        <v>21.167999999999999</v>
      </c>
      <c r="AZ56" s="215" t="s">
        <v>518</v>
      </c>
      <c r="BA56" s="215" t="s">
        <v>509</v>
      </c>
      <c r="BB56" s="215" t="s">
        <v>641</v>
      </c>
      <c r="BC56" s="215" t="s">
        <v>642</v>
      </c>
      <c r="BD56" s="215" t="str">
        <f t="shared" si="50"/>
        <v>ООО "Терра Импэкс";, ТМЦ, Поставка приборов учета;, договор № Счет №4880801/04 от 28.06.2022</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509</v>
      </c>
      <c r="N57" s="214" t="s">
        <v>643</v>
      </c>
      <c r="O57" s="214" t="s">
        <v>511</v>
      </c>
      <c r="P57" s="215">
        <v>5.3950500000000003</v>
      </c>
      <c r="Q57" s="214" t="s">
        <v>512</v>
      </c>
      <c r="R57" s="215">
        <v>5.3950500000000003</v>
      </c>
      <c r="S57" s="214" t="s">
        <v>513</v>
      </c>
      <c r="T57" s="214" t="s">
        <v>513</v>
      </c>
      <c r="U57" s="214" t="s">
        <v>425</v>
      </c>
      <c r="V57" s="214" t="s">
        <v>425</v>
      </c>
      <c r="W57" s="214" t="s">
        <v>644</v>
      </c>
      <c r="X57" s="214">
        <v>5.3950500000000003</v>
      </c>
      <c r="Y57" s="214" t="s">
        <v>425</v>
      </c>
      <c r="Z57" s="214" t="s">
        <v>425</v>
      </c>
      <c r="AA57" s="214">
        <v>5.3950500000000003</v>
      </c>
      <c r="AB57" s="215">
        <v>5.3950500000000003</v>
      </c>
      <c r="AC57" s="214" t="s">
        <v>644</v>
      </c>
      <c r="AD57" s="215">
        <v>6.4740600000000006</v>
      </c>
      <c r="AE57" s="291">
        <f t="shared" si="49"/>
        <v>6.0000000000393072E-5</v>
      </c>
      <c r="AF57" s="214" t="s">
        <v>425</v>
      </c>
      <c r="AG57" s="214" t="s">
        <v>515</v>
      </c>
      <c r="AH57" s="214" t="s">
        <v>425</v>
      </c>
      <c r="AI57" s="216" t="s">
        <v>425</v>
      </c>
      <c r="AJ57" s="216" t="s">
        <v>425</v>
      </c>
      <c r="AK57" s="216" t="s">
        <v>425</v>
      </c>
      <c r="AL57" s="216" t="s">
        <v>425</v>
      </c>
      <c r="AM57" s="214" t="s">
        <v>610</v>
      </c>
      <c r="AN57" s="214" t="s">
        <v>517</v>
      </c>
      <c r="AO57" s="214">
        <v>44657</v>
      </c>
      <c r="AP57" s="214">
        <v>196</v>
      </c>
      <c r="AQ57" s="216" t="s">
        <v>425</v>
      </c>
      <c r="AR57" s="216">
        <v>44656</v>
      </c>
      <c r="AS57" s="216">
        <v>44656</v>
      </c>
      <c r="AT57" s="216">
        <v>44663</v>
      </c>
      <c r="AU57" s="216">
        <v>44663</v>
      </c>
      <c r="AV57" s="214" t="s">
        <v>425</v>
      </c>
      <c r="AW57" s="214" t="s">
        <v>425</v>
      </c>
      <c r="AX57" s="215">
        <v>5.3949999999999996</v>
      </c>
      <c r="AY57" s="215">
        <v>6.4740000000000002</v>
      </c>
      <c r="AZ57" s="215" t="s">
        <v>518</v>
      </c>
      <c r="BA57" s="215" t="s">
        <v>509</v>
      </c>
      <c r="BB57" s="215" t="s">
        <v>644</v>
      </c>
      <c r="BC57" s="215" t="s">
        <v>645</v>
      </c>
      <c r="BD57" s="215" t="str">
        <f t="shared" si="50"/>
        <v>ООО ТД "Энергопром";, ТМЦ, Поставка электроаппаратуры;, договор № Счет №4 от 05.04.2022</v>
      </c>
    </row>
    <row r="58" spans="1:56" s="218" customFormat="1" ht="33.7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509</v>
      </c>
      <c r="N58" s="214" t="s">
        <v>588</v>
      </c>
      <c r="O58" s="214" t="s">
        <v>511</v>
      </c>
      <c r="P58" s="215">
        <v>35.790840000000003</v>
      </c>
      <c r="Q58" s="214" t="s">
        <v>425</v>
      </c>
      <c r="R58" s="215">
        <v>35.790840000000003</v>
      </c>
      <c r="S58" s="214" t="s">
        <v>513</v>
      </c>
      <c r="T58" s="214" t="s">
        <v>513</v>
      </c>
      <c r="U58" s="214" t="s">
        <v>425</v>
      </c>
      <c r="V58" s="214" t="s">
        <v>425</v>
      </c>
      <c r="W58" s="214" t="s">
        <v>529</v>
      </c>
      <c r="X58" s="214">
        <v>35.790840000000003</v>
      </c>
      <c r="Y58" s="214" t="s">
        <v>425</v>
      </c>
      <c r="Z58" s="214" t="s">
        <v>425</v>
      </c>
      <c r="AA58" s="214">
        <v>35.790840000000003</v>
      </c>
      <c r="AB58" s="215">
        <v>35.790840000000003</v>
      </c>
      <c r="AC58" s="214" t="s">
        <v>529</v>
      </c>
      <c r="AD58" s="215">
        <v>42.949007999999999</v>
      </c>
      <c r="AE58" s="291">
        <f t="shared" si="49"/>
        <v>14.806007999999999</v>
      </c>
      <c r="AF58" s="214" t="s">
        <v>425</v>
      </c>
      <c r="AG58" s="214" t="s">
        <v>515</v>
      </c>
      <c r="AH58" s="214" t="s">
        <v>425</v>
      </c>
      <c r="AI58" s="216" t="s">
        <v>425</v>
      </c>
      <c r="AJ58" s="216" t="s">
        <v>425</v>
      </c>
      <c r="AK58" s="216" t="s">
        <v>425</v>
      </c>
      <c r="AL58" s="216" t="s">
        <v>425</v>
      </c>
      <c r="AM58" s="214" t="s">
        <v>610</v>
      </c>
      <c r="AN58" s="214" t="s">
        <v>517</v>
      </c>
      <c r="AO58" s="214">
        <v>44998</v>
      </c>
      <c r="AP58" s="214">
        <v>385</v>
      </c>
      <c r="AQ58" s="216" t="s">
        <v>425</v>
      </c>
      <c r="AR58" s="216" t="s">
        <v>646</v>
      </c>
      <c r="AS58" s="216">
        <v>45018</v>
      </c>
      <c r="AT58" s="216">
        <v>44998</v>
      </c>
      <c r="AU58" s="216">
        <v>45107</v>
      </c>
      <c r="AV58" s="214" t="s">
        <v>425</v>
      </c>
      <c r="AW58" s="214" t="s">
        <v>425</v>
      </c>
      <c r="AX58" s="215">
        <v>23.452499999999997</v>
      </c>
      <c r="AY58" s="215">
        <v>28.143000000000001</v>
      </c>
      <c r="AZ58" s="215" t="s">
        <v>518</v>
      </c>
      <c r="BA58" s="215" t="s">
        <v>509</v>
      </c>
      <c r="BB58" s="215" t="s">
        <v>529</v>
      </c>
      <c r="BC58" s="215" t="s">
        <v>647</v>
      </c>
      <c r="BD58" s="215" t="str">
        <f t="shared" si="50"/>
        <v>Акционерное общество "Телеофис", ТМЦ, Поставка оборудования TELEOFIS, договор № Счет №1667 от 09.03.2023</v>
      </c>
    </row>
    <row r="59" spans="1:56" s="218" customFormat="1" ht="33.7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509</v>
      </c>
      <c r="N59" s="214" t="s">
        <v>648</v>
      </c>
      <c r="O59" s="214" t="s">
        <v>511</v>
      </c>
      <c r="P59" s="215">
        <v>1.7375100000000001</v>
      </c>
      <c r="Q59" s="214" t="s">
        <v>425</v>
      </c>
      <c r="R59" s="215">
        <v>1.7375100000000001</v>
      </c>
      <c r="S59" s="214" t="s">
        <v>513</v>
      </c>
      <c r="T59" s="214" t="s">
        <v>513</v>
      </c>
      <c r="U59" s="214" t="s">
        <v>425</v>
      </c>
      <c r="V59" s="214" t="s">
        <v>425</v>
      </c>
      <c r="W59" s="214" t="s">
        <v>609</v>
      </c>
      <c r="X59" s="214">
        <v>1.7375100000000001</v>
      </c>
      <c r="Y59" s="214" t="s">
        <v>425</v>
      </c>
      <c r="Z59" s="214" t="s">
        <v>425</v>
      </c>
      <c r="AA59" s="214">
        <v>1.7375100000000001</v>
      </c>
      <c r="AB59" s="215">
        <v>1.7375100000000001</v>
      </c>
      <c r="AC59" s="214" t="s">
        <v>609</v>
      </c>
      <c r="AD59" s="215">
        <v>2.0850119999999999</v>
      </c>
      <c r="AE59" s="291">
        <f t="shared" si="49"/>
        <v>1.1999999999900979E-5</v>
      </c>
      <c r="AF59" s="214" t="s">
        <v>425</v>
      </c>
      <c r="AG59" s="214" t="s">
        <v>515</v>
      </c>
      <c r="AH59" s="214" t="s">
        <v>425</v>
      </c>
      <c r="AI59" s="216" t="s">
        <v>425</v>
      </c>
      <c r="AJ59" s="216" t="s">
        <v>425</v>
      </c>
      <c r="AK59" s="216" t="s">
        <v>425</v>
      </c>
      <c r="AL59" s="216" t="s">
        <v>425</v>
      </c>
      <c r="AM59" s="214" t="s">
        <v>610</v>
      </c>
      <c r="AN59" s="214" t="s">
        <v>517</v>
      </c>
      <c r="AO59" s="214">
        <v>45061</v>
      </c>
      <c r="AP59" s="214">
        <v>433</v>
      </c>
      <c r="AQ59" s="216" t="s">
        <v>425</v>
      </c>
      <c r="AR59" s="216" t="s">
        <v>649</v>
      </c>
      <c r="AS59" s="216">
        <v>45081</v>
      </c>
      <c r="AT59" s="216">
        <v>45061</v>
      </c>
      <c r="AU59" s="216">
        <v>45107</v>
      </c>
      <c r="AV59" s="214" t="s">
        <v>425</v>
      </c>
      <c r="AW59" s="214" t="s">
        <v>425</v>
      </c>
      <c r="AX59" s="215">
        <v>1.7375</v>
      </c>
      <c r="AY59" s="215">
        <v>2.085</v>
      </c>
      <c r="AZ59" s="215" t="s">
        <v>518</v>
      </c>
      <c r="BA59" s="215" t="s">
        <v>509</v>
      </c>
      <c r="BB59" s="215" t="s">
        <v>609</v>
      </c>
      <c r="BC59" s="215" t="s">
        <v>650</v>
      </c>
      <c r="BD59" s="215" t="str">
        <f t="shared" si="50"/>
        <v>ООО "ВсеИнструменты.ру", ТМЦ, Поставка бокса навесного, договор № Счет №2302-100111-69913 от 29.05.2023</v>
      </c>
    </row>
    <row r="60" spans="1:56" s="218" customFormat="1" ht="33.7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509</v>
      </c>
      <c r="N60" s="214" t="s">
        <v>536</v>
      </c>
      <c r="O60" s="214" t="s">
        <v>511</v>
      </c>
      <c r="P60" s="215">
        <v>35.400060000000003</v>
      </c>
      <c r="Q60" s="214" t="s">
        <v>425</v>
      </c>
      <c r="R60" s="215">
        <v>35.400060000000003</v>
      </c>
      <c r="S60" s="214" t="s">
        <v>513</v>
      </c>
      <c r="T60" s="214" t="s">
        <v>513</v>
      </c>
      <c r="U60" s="214" t="s">
        <v>425</v>
      </c>
      <c r="V60" s="214" t="s">
        <v>425</v>
      </c>
      <c r="W60" s="214" t="s">
        <v>651</v>
      </c>
      <c r="X60" s="214">
        <v>35.400060000000003</v>
      </c>
      <c r="Y60" s="214" t="s">
        <v>425</v>
      </c>
      <c r="Z60" s="214" t="s">
        <v>425</v>
      </c>
      <c r="AA60" s="214">
        <v>35.400060000000003</v>
      </c>
      <c r="AB60" s="215">
        <v>35.400060000000003</v>
      </c>
      <c r="AC60" s="214" t="s">
        <v>651</v>
      </c>
      <c r="AD60" s="215">
        <v>42.480072</v>
      </c>
      <c r="AE60" s="291">
        <f t="shared" si="49"/>
        <v>42.480072</v>
      </c>
      <c r="AF60" s="214" t="s">
        <v>425</v>
      </c>
      <c r="AG60" s="214" t="s">
        <v>515</v>
      </c>
      <c r="AH60" s="214" t="s">
        <v>425</v>
      </c>
      <c r="AI60" s="216" t="s">
        <v>425</v>
      </c>
      <c r="AJ60" s="216" t="s">
        <v>425</v>
      </c>
      <c r="AK60" s="216" t="s">
        <v>425</v>
      </c>
      <c r="AL60" s="216" t="s">
        <v>425</v>
      </c>
      <c r="AM60" s="214" t="s">
        <v>610</v>
      </c>
      <c r="AN60" s="214" t="s">
        <v>517</v>
      </c>
      <c r="AO60" s="214">
        <v>45065</v>
      </c>
      <c r="AP60" s="214">
        <v>445</v>
      </c>
      <c r="AQ60" s="216" t="s">
        <v>425</v>
      </c>
      <c r="AR60" s="216" t="s">
        <v>652</v>
      </c>
      <c r="AS60" s="216">
        <v>45085</v>
      </c>
      <c r="AT60" s="216">
        <v>45065</v>
      </c>
      <c r="AU60" s="216">
        <v>45107</v>
      </c>
      <c r="AV60" s="214" t="s">
        <v>425</v>
      </c>
      <c r="AW60" s="214" t="s">
        <v>425</v>
      </c>
      <c r="AX60" s="215">
        <v>0</v>
      </c>
      <c r="AY60" s="215">
        <v>0</v>
      </c>
      <c r="AZ60" s="215" t="s">
        <v>518</v>
      </c>
      <c r="BA60" s="215" t="s">
        <v>509</v>
      </c>
      <c r="BB60" s="215" t="s">
        <v>651</v>
      </c>
      <c r="BC60" s="215" t="s">
        <v>653</v>
      </c>
      <c r="BD60" s="215" t="str">
        <f t="shared" si="50"/>
        <v>ООО "Энергомир", ТМЦ, Поставка трансформаторов тока, договор № Счет №17 от 16.05.2023</v>
      </c>
    </row>
    <row r="61" spans="1:56" s="218" customFormat="1" ht="90"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509</v>
      </c>
      <c r="N61" s="214" t="s">
        <v>532</v>
      </c>
      <c r="O61" s="214" t="s">
        <v>511</v>
      </c>
      <c r="P61" s="215">
        <v>160.93</v>
      </c>
      <c r="Q61" s="214" t="s">
        <v>425</v>
      </c>
      <c r="R61" s="215">
        <v>160.93</v>
      </c>
      <c r="S61" s="214" t="s">
        <v>654</v>
      </c>
      <c r="T61" s="214" t="s">
        <v>654</v>
      </c>
      <c r="U61" s="214">
        <v>3</v>
      </c>
      <c r="V61" s="214">
        <v>6</v>
      </c>
      <c r="W61" s="214" t="s">
        <v>655</v>
      </c>
      <c r="X61" s="214" t="s">
        <v>656</v>
      </c>
      <c r="Y61" s="214" t="s">
        <v>657</v>
      </c>
      <c r="Z61" s="214" t="s">
        <v>425</v>
      </c>
      <c r="AA61" s="214" t="s">
        <v>656</v>
      </c>
      <c r="AB61" s="215">
        <v>145.54</v>
      </c>
      <c r="AC61" s="214" t="s">
        <v>616</v>
      </c>
      <c r="AD61" s="215">
        <v>174.648</v>
      </c>
      <c r="AE61" s="291">
        <f t="shared" si="49"/>
        <v>0</v>
      </c>
      <c r="AF61" s="214" t="s">
        <v>658</v>
      </c>
      <c r="AG61" s="214" t="s">
        <v>548</v>
      </c>
      <c r="AH61" s="214" t="s">
        <v>425</v>
      </c>
      <c r="AI61" s="216">
        <v>45076</v>
      </c>
      <c r="AJ61" s="216">
        <v>45062</v>
      </c>
      <c r="AK61" s="216">
        <v>45069</v>
      </c>
      <c r="AL61" s="216">
        <v>45078</v>
      </c>
      <c r="AM61" s="214" t="s">
        <v>425</v>
      </c>
      <c r="AN61" s="214" t="s">
        <v>425</v>
      </c>
      <c r="AO61" s="214" t="s">
        <v>425</v>
      </c>
      <c r="AP61" s="214" t="s">
        <v>425</v>
      </c>
      <c r="AQ61" s="216">
        <v>45097</v>
      </c>
      <c r="AR61" s="216">
        <v>45090</v>
      </c>
      <c r="AS61" s="216">
        <v>45090</v>
      </c>
      <c r="AT61" s="216">
        <v>45107</v>
      </c>
      <c r="AU61" s="216">
        <v>45107</v>
      </c>
      <c r="AV61" s="214" t="s">
        <v>425</v>
      </c>
      <c r="AW61" s="214" t="s">
        <v>425</v>
      </c>
      <c r="AX61" s="215">
        <v>145.54</v>
      </c>
      <c r="AY61" s="215">
        <v>174.648</v>
      </c>
      <c r="AZ61" s="215" t="s">
        <v>518</v>
      </c>
      <c r="BA61" s="215" t="s">
        <v>509</v>
      </c>
      <c r="BB61" s="215" t="s">
        <v>659</v>
      </c>
      <c r="BC61" s="215" t="s">
        <v>660</v>
      </c>
      <c r="BD61" s="215" t="str">
        <f t="shared" si="50"/>
        <v>ООО «Электрокомплект», ТМЦ, Поставка счетчиков, договор № ПД-23-00200 от 13.06.2023</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509</v>
      </c>
      <c r="N62" s="214" t="s">
        <v>532</v>
      </c>
      <c r="O62" s="214" t="s">
        <v>511</v>
      </c>
      <c r="P62" s="215">
        <v>210</v>
      </c>
      <c r="Q62" s="214" t="s">
        <v>512</v>
      </c>
      <c r="R62" s="215">
        <v>210</v>
      </c>
      <c r="S62" s="214" t="s">
        <v>661</v>
      </c>
      <c r="T62" s="214" t="s">
        <v>661</v>
      </c>
      <c r="U62" s="214">
        <v>4</v>
      </c>
      <c r="V62" s="214">
        <v>3</v>
      </c>
      <c r="W62" s="214" t="s">
        <v>662</v>
      </c>
      <c r="X62" s="214" t="s">
        <v>663</v>
      </c>
      <c r="Y62" s="214" t="s">
        <v>425</v>
      </c>
      <c r="Z62" s="214">
        <v>1</v>
      </c>
      <c r="AA62" s="214" t="s">
        <v>664</v>
      </c>
      <c r="AB62" s="215">
        <v>206.875</v>
      </c>
      <c r="AC62" s="214" t="s">
        <v>665</v>
      </c>
      <c r="AD62" s="215">
        <v>248.25</v>
      </c>
      <c r="AE62" s="291">
        <f t="shared" si="49"/>
        <v>20.945999999999998</v>
      </c>
      <c r="AF62" s="214">
        <v>32413513986</v>
      </c>
      <c r="AG62" s="214" t="s">
        <v>548</v>
      </c>
      <c r="AH62" s="214" t="s">
        <v>549</v>
      </c>
      <c r="AI62" s="216">
        <v>45412</v>
      </c>
      <c r="AJ62" s="216">
        <v>45399</v>
      </c>
      <c r="AK62" s="216">
        <v>45407</v>
      </c>
      <c r="AL62" s="216">
        <v>45426</v>
      </c>
      <c r="AM62" s="214" t="s">
        <v>425</v>
      </c>
      <c r="AN62" s="214" t="s">
        <v>425</v>
      </c>
      <c r="AO62" s="214" t="s">
        <v>425</v>
      </c>
      <c r="AP62" s="214" t="s">
        <v>425</v>
      </c>
      <c r="AQ62" s="216">
        <v>45473</v>
      </c>
      <c r="AR62" s="216">
        <v>45441</v>
      </c>
      <c r="AS62" s="216">
        <v>45473</v>
      </c>
      <c r="AT62" s="216">
        <v>45441</v>
      </c>
      <c r="AU62" s="216">
        <v>45657</v>
      </c>
      <c r="AV62" s="214" t="s">
        <v>425</v>
      </c>
      <c r="AW62" s="214" t="s">
        <v>425</v>
      </c>
      <c r="AX62" s="215">
        <v>206.87499999999997</v>
      </c>
      <c r="AY62" s="215">
        <v>227.304</v>
      </c>
      <c r="AZ62" s="215" t="s">
        <v>518</v>
      </c>
      <c r="BA62" s="215" t="s">
        <v>509</v>
      </c>
      <c r="BB62" s="215" t="s">
        <v>665</v>
      </c>
      <c r="BC62" s="215" t="s">
        <v>666</v>
      </c>
      <c r="BD62" s="215" t="str">
        <f t="shared" si="50"/>
        <v>ООО "Электрокомплект", ТМЦ, Поставка счетчиков, договор № ПД-24-00112 от 29.05.2024</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509</v>
      </c>
      <c r="N63" s="214" t="s">
        <v>667</v>
      </c>
      <c r="O63" s="214" t="s">
        <v>511</v>
      </c>
      <c r="P63" s="215">
        <v>3.9645999999999999</v>
      </c>
      <c r="Q63" s="214" t="s">
        <v>512</v>
      </c>
      <c r="R63" s="215">
        <v>3.9645999999999999</v>
      </c>
      <c r="S63" s="214" t="s">
        <v>513</v>
      </c>
      <c r="T63" s="214" t="s">
        <v>513</v>
      </c>
      <c r="U63" s="214" t="s">
        <v>425</v>
      </c>
      <c r="V63" s="214" t="s">
        <v>425</v>
      </c>
      <c r="W63" s="214" t="s">
        <v>668</v>
      </c>
      <c r="X63" s="214">
        <v>3.9645999999999999</v>
      </c>
      <c r="Y63" s="214" t="s">
        <v>425</v>
      </c>
      <c r="Z63" s="214" t="s">
        <v>425</v>
      </c>
      <c r="AA63" s="214">
        <v>3.9645999999999999</v>
      </c>
      <c r="AB63" s="215">
        <v>3.9645999999999999</v>
      </c>
      <c r="AC63" s="214" t="s">
        <v>668</v>
      </c>
      <c r="AD63" s="215">
        <v>4.7575199999999995</v>
      </c>
      <c r="AE63" s="291">
        <f t="shared" si="49"/>
        <v>1.9999999999242846E-5</v>
      </c>
      <c r="AF63" s="214" t="s">
        <v>425</v>
      </c>
      <c r="AG63" s="214" t="s">
        <v>515</v>
      </c>
      <c r="AH63" s="214" t="s">
        <v>425</v>
      </c>
      <c r="AI63" s="216" t="s">
        <v>425</v>
      </c>
      <c r="AJ63" s="216" t="s">
        <v>425</v>
      </c>
      <c r="AK63" s="216" t="s">
        <v>425</v>
      </c>
      <c r="AL63" s="216" t="s">
        <v>425</v>
      </c>
      <c r="AM63" s="214" t="s">
        <v>610</v>
      </c>
      <c r="AN63" s="214" t="s">
        <v>517</v>
      </c>
      <c r="AO63" s="214">
        <v>44739</v>
      </c>
      <c r="AP63" s="214">
        <v>226</v>
      </c>
      <c r="AQ63" s="216" t="s">
        <v>425</v>
      </c>
      <c r="AR63" s="216">
        <v>44736</v>
      </c>
      <c r="AS63" s="216">
        <v>44736</v>
      </c>
      <c r="AT63" s="216">
        <v>44746</v>
      </c>
      <c r="AU63" s="216">
        <v>44746</v>
      </c>
      <c r="AV63" s="214" t="s">
        <v>425</v>
      </c>
      <c r="AW63" s="214" t="s">
        <v>425</v>
      </c>
      <c r="AX63" s="215">
        <v>3.9645899999999998</v>
      </c>
      <c r="AY63" s="215">
        <v>4.7575000000000003</v>
      </c>
      <c r="AZ63" s="215" t="s">
        <v>518</v>
      </c>
      <c r="BA63" s="215" t="s">
        <v>509</v>
      </c>
      <c r="BB63" s="215" t="s">
        <v>668</v>
      </c>
      <c r="BC63" s="215" t="s">
        <v>669</v>
      </c>
      <c r="BD63" s="215" t="str">
        <f t="shared" si="50"/>
        <v>ООО "Торговый дом "Энерготэл", ТМЦ, Поставка изделий для монтажа кабеля, договор № Счет №1938 от 24.06.2022</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1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2024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M_00.0017.000017</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Строительство (реконструкция) системы АИИС КУЭ подстанций АО "Электромагистраль"</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ht="29.25" x14ac:dyDescent="0.25">
      <c r="A21" s="157" t="s">
        <v>305</v>
      </c>
      <c r="B21" s="157" t="s">
        <v>680</v>
      </c>
    </row>
    <row r="22" spans="1:2" x14ac:dyDescent="0.25">
      <c r="A22" s="157" t="s">
        <v>306</v>
      </c>
      <c r="B22" s="157" t="s">
        <v>685</v>
      </c>
    </row>
    <row r="23" spans="1:2" x14ac:dyDescent="0.25">
      <c r="A23" s="157" t="s">
        <v>288</v>
      </c>
      <c r="B23" s="157" t="s">
        <v>672</v>
      </c>
    </row>
    <row r="24" spans="1:2" x14ac:dyDescent="0.25">
      <c r="A24" s="157" t="s">
        <v>307</v>
      </c>
      <c r="B24" s="157" t="s">
        <v>425</v>
      </c>
    </row>
    <row r="25" spans="1:2" x14ac:dyDescent="0.25">
      <c r="A25" s="158" t="s">
        <v>308</v>
      </c>
      <c r="B25" s="175">
        <v>46751</v>
      </c>
    </row>
    <row r="26" spans="1:2" x14ac:dyDescent="0.25">
      <c r="A26" s="158" t="s">
        <v>309</v>
      </c>
      <c r="B26" s="160" t="s">
        <v>684</v>
      </c>
    </row>
    <row r="27" spans="1:2" x14ac:dyDescent="0.25">
      <c r="A27" s="160" t="str">
        <f>CONCATENATE("Стоимость проекта в прогнозных ценах, млн. руб. с НДС")</f>
        <v>Стоимость проекта в прогнозных ценах, млн. руб. с НДС</v>
      </c>
      <c r="B27" s="171">
        <v>13.783057087686673</v>
      </c>
    </row>
    <row r="28" spans="1:2" ht="93.75" customHeight="1" x14ac:dyDescent="0.25">
      <c r="A28" s="159" t="s">
        <v>310</v>
      </c>
      <c r="B28" s="162" t="s">
        <v>673</v>
      </c>
    </row>
    <row r="29" spans="1:2" ht="28.5" x14ac:dyDescent="0.25">
      <c r="A29" s="160" t="s">
        <v>311</v>
      </c>
      <c r="B29" s="171">
        <f>'7. Паспорт отчет о закупке'!$AB$26*1.2/1000</f>
        <v>3.3904751639999997</v>
      </c>
    </row>
    <row r="30" spans="1:2" ht="28.5" x14ac:dyDescent="0.25">
      <c r="A30" s="160" t="s">
        <v>312</v>
      </c>
      <c r="B30" s="171">
        <f>'7. Паспорт отчет о закупке'!$AD$26/1000</f>
        <v>3.39047521</v>
      </c>
    </row>
    <row r="31" spans="1:2" x14ac:dyDescent="0.25">
      <c r="A31" s="159" t="s">
        <v>313</v>
      </c>
      <c r="B31" s="161"/>
    </row>
    <row r="32" spans="1:2" ht="28.5" x14ac:dyDescent="0.25">
      <c r="A32" s="160" t="s">
        <v>314</v>
      </c>
      <c r="B32" s="171">
        <f>SUM(SUMIF(B33,"&gt;0",B33),SUMIF(B37,"&gt;0",B37),SUMIF(B41,"&gt;0",B41),SUMIF(B45,"&gt;0",B45),SUMIF(B49,"&gt;0",B49),SUMIF(B53,"&gt;0",B53))</f>
        <v>0</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0.103841568</v>
      </c>
    </row>
    <row r="58" spans="1:2" ht="30" x14ac:dyDescent="0.25">
      <c r="A58" s="168" t="s">
        <v>433</v>
      </c>
      <c r="B58" s="161">
        <f>IF(VLOOKUP(1,'7. Паспорт отчет о закупке'!$A$27:$CD$86,52,0)="ПД",VLOOKUP(1,'7. Паспорт отчет о закупке'!$A$27:$CD$86,30,0)/1000,"нд")</f>
        <v>5.8087440000000002E-3</v>
      </c>
    </row>
    <row r="59" spans="1:2" x14ac:dyDescent="0.25">
      <c r="A59" s="168" t="s">
        <v>315</v>
      </c>
      <c r="B59" s="161">
        <f>IF(B58="нд","нд",$B58/$B$27*100)</f>
        <v>4.2144090117636812E-2</v>
      </c>
    </row>
    <row r="60" spans="1:2" x14ac:dyDescent="0.25">
      <c r="A60" s="168" t="s">
        <v>316</v>
      </c>
      <c r="B60" s="161">
        <f>IF(VLOOKUP(1,'7. Паспорт отчет о закупке'!$A$27:$CD$86,52,0)="ПД",VLOOKUP(1,'7. Паспорт отчет о закупке'!$A$27:$CD$86,51,0)/1000,"нд")</f>
        <v>5.8087400000000006E-3</v>
      </c>
    </row>
    <row r="61" spans="1:2" x14ac:dyDescent="0.25">
      <c r="A61" s="168" t="s">
        <v>437</v>
      </c>
      <c r="B61" s="161">
        <f>IF(VLOOKUP(1,'7. Паспорт отчет о закупке'!$A$27:$CD$86,52,0)="ПД",VLOOKUP(1,'7. Паспорт отчет о закупке'!$A$27:$CD$86,50,0)/1000,"нд")</f>
        <v>0</v>
      </c>
    </row>
    <row r="62" spans="1:2" ht="30" x14ac:dyDescent="0.25">
      <c r="A62" s="168" t="s">
        <v>433</v>
      </c>
      <c r="B62" s="161">
        <f>IF(VLOOKUP(2,'7. Паспорт отчет о закупке'!$A$27:$CD$86,52,0)="ПД",VLOOKUP(2,'7. Паспорт отчет о закупке'!$A$27:$CD$86,30,0)/1000,"нд")</f>
        <v>7.8600000000000002E-4</v>
      </c>
    </row>
    <row r="63" spans="1:2" x14ac:dyDescent="0.25">
      <c r="A63" s="168" t="s">
        <v>315</v>
      </c>
      <c r="B63" s="161">
        <f>IF(B62="нд","нд",$B62/$B$27*100)</f>
        <v>5.7026535912862641E-3</v>
      </c>
    </row>
    <row r="64" spans="1:2" x14ac:dyDescent="0.25">
      <c r="A64" s="168" t="s">
        <v>316</v>
      </c>
      <c r="B64" s="161">
        <f>IF(VLOOKUP(2,'7. Паспорт отчет о закупке'!$A$27:$CD$86,52,0)="ПД",VLOOKUP(2,'7. Паспорт отчет о закупке'!$A$27:$CD$86,51,0)/1000,"нд")</f>
        <v>0</v>
      </c>
    </row>
    <row r="65" spans="1:2" x14ac:dyDescent="0.25">
      <c r="A65" s="168" t="s">
        <v>437</v>
      </c>
      <c r="B65" s="161">
        <f>IF(VLOOKUP(2,'7. Паспорт отчет о закупке'!$A$27:$CD$86,52,0)="ПД",VLOOKUP(2,'7. Паспорт отчет о закупке'!$A$27:$CD$86,50,0)/1000,"нд")</f>
        <v>0</v>
      </c>
    </row>
    <row r="66" spans="1:2" ht="30" x14ac:dyDescent="0.25">
      <c r="A66" s="168" t="s">
        <v>433</v>
      </c>
      <c r="B66" s="161">
        <f>IF(VLOOKUP(3,'7. Паспорт отчет о закупке'!$A$27:$CD$86,52,0)="ПД",VLOOKUP(3,'7. Паспорт отчет о закупке'!$A$27:$CD$86,30,0)/1000,"нд")</f>
        <v>2.3440799999999998E-2</v>
      </c>
    </row>
    <row r="67" spans="1:2" x14ac:dyDescent="0.25">
      <c r="A67" s="168" t="s">
        <v>315</v>
      </c>
      <c r="B67" s="161">
        <f>IF(B66="нд","нд",$B66/$B$27*100)</f>
        <v>0.17006967214074178</v>
      </c>
    </row>
    <row r="68" spans="1:2" x14ac:dyDescent="0.25">
      <c r="A68" s="168" t="s">
        <v>316</v>
      </c>
      <c r="B68" s="161">
        <f>IF(VLOOKUP(3,'7. Паспорт отчет о закупке'!$A$27:$CD$86,52,0)="ПД",VLOOKUP(3,'7. Паспорт отчет о закупке'!$A$27:$CD$86,51,0)/1000,"нд")</f>
        <v>3.0640799999999999E-2</v>
      </c>
    </row>
    <row r="69" spans="1:2" x14ac:dyDescent="0.25">
      <c r="A69" s="168" t="s">
        <v>437</v>
      </c>
      <c r="B69" s="161">
        <f>IF(VLOOKUP(3,'7. Паспорт отчет о закупке'!$A$27:$CD$86,52,0)="ПД",VLOOKUP(3,'7. Паспорт отчет о закупке'!$A$27:$CD$86,50,0)/1000,"нд")</f>
        <v>0</v>
      </c>
    </row>
    <row r="70" spans="1:2" ht="30" x14ac:dyDescent="0.25">
      <c r="A70" s="168" t="s">
        <v>433</v>
      </c>
      <c r="B70" s="161">
        <f>IF(VLOOKUP(4,'7. Паспорт отчет о закупке'!$A$27:$CD$86,52,0)="ПД",VLOOKUP(4,'7. Паспорт отчет о закупке'!$A$27:$CD$86,30,0)/1000,"нд")</f>
        <v>2.3900015999999996E-2</v>
      </c>
    </row>
    <row r="71" spans="1:2" x14ac:dyDescent="0.25">
      <c r="A71" s="168" t="s">
        <v>315</v>
      </c>
      <c r="B71" s="161">
        <f>IF(B70="нд","нд",$B70/$B$27*100)</f>
        <v>0.17340141485267066</v>
      </c>
    </row>
    <row r="72" spans="1:2" x14ac:dyDescent="0.25">
      <c r="A72" s="168" t="s">
        <v>316</v>
      </c>
      <c r="B72" s="161">
        <f>IF(VLOOKUP(4,'7. Паспорт отчет о закупке'!$A$27:$CD$86,52,0)="ПД",VLOOKUP(4,'7. Паспорт отчет о закупке'!$A$27:$CD$86,51,0)/1000,"нд")</f>
        <v>2.3899999999999998E-2</v>
      </c>
    </row>
    <row r="73" spans="1:2" x14ac:dyDescent="0.25">
      <c r="A73" s="168" t="s">
        <v>437</v>
      </c>
      <c r="B73" s="161">
        <f>IF(VLOOKUP(4,'7. Паспорт отчет о закупке'!$A$27:$CD$86,52,0)="ПД",VLOOKUP(4,'7. Паспорт отчет о закупке'!$A$27:$CD$86,50,0)/1000,"нд")</f>
        <v>0</v>
      </c>
    </row>
    <row r="74" spans="1:2" ht="30" x14ac:dyDescent="0.25">
      <c r="A74" s="168" t="s">
        <v>433</v>
      </c>
      <c r="B74" s="161">
        <f>IF(VLOOKUP(5,'7. Паспорт отчет о закупке'!$A$27:$CD$86,52,0)="ПД",VLOOKUP(5,'7. Паспорт отчет о закупке'!$A$27:$CD$86,30,0)/1000,"нд")</f>
        <v>4.9906008000000002E-2</v>
      </c>
    </row>
    <row r="75" spans="1:2" x14ac:dyDescent="0.25">
      <c r="A75" s="168" t="s">
        <v>315</v>
      </c>
      <c r="B75" s="161">
        <f>IF(B74="нд","нд",$B74/$B$27*100)</f>
        <v>0.36208228466661707</v>
      </c>
    </row>
    <row r="76" spans="1:2" x14ac:dyDescent="0.25">
      <c r="A76" s="168" t="s">
        <v>316</v>
      </c>
      <c r="B76" s="161">
        <f>IF(VLOOKUP(5,'7. Паспорт отчет о закупке'!$A$27:$CD$86,52,0)="ПД",VLOOKUP(5,'7. Паспорт отчет о закупке'!$A$27:$CD$86,51,0)/1000,"нд")</f>
        <v>4.9906010000000001E-2</v>
      </c>
    </row>
    <row r="77" spans="1:2" x14ac:dyDescent="0.25">
      <c r="A77" s="168" t="s">
        <v>437</v>
      </c>
      <c r="B77" s="161">
        <f>IF(VLOOKUP(5,'7. Паспорт отчет о закупке'!$A$27:$CD$86,52,0)="ПД",VLOOKUP(5,'7. Паспорт отчет о закупке'!$A$27:$CD$86,50,0)/1000,"нд")</f>
        <v>0</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0</v>
      </c>
      <c r="C85" s="194"/>
      <c r="D85" s="195"/>
      <c r="E85" s="194"/>
      <c r="F85" s="194"/>
      <c r="G85" s="194"/>
    </row>
    <row r="86" spans="1:7" x14ac:dyDescent="0.25">
      <c r="A86" s="163" t="s">
        <v>321</v>
      </c>
      <c r="B86" s="166">
        <f>SUMIF('7. Паспорт отчет о закупке'!$BA$27:$BA$86,"ТМЦ",'7. Паспорт отчет о закупке'!$AD$27:$AD$86)/1000/$B$27*100</f>
        <v>24.598862127828944</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0.51971612352962204</v>
      </c>
      <c r="C88" s="194"/>
      <c r="D88" s="194"/>
      <c r="E88" s="194"/>
      <c r="F88" s="194"/>
      <c r="G88" s="194"/>
    </row>
    <row r="89" spans="1:7" x14ac:dyDescent="0.25">
      <c r="A89" s="158" t="s">
        <v>323</v>
      </c>
      <c r="B89" s="171">
        <f>'6.2. Паспорт фин осв ввод'!D24-'6.2. Паспорт фин осв ввод'!E24</f>
        <v>2.7628153860000371</v>
      </c>
    </row>
    <row r="90" spans="1:7" x14ac:dyDescent="0.25">
      <c r="A90" s="158" t="s">
        <v>436</v>
      </c>
      <c r="B90" s="171">
        <f>IFERROR(SUM(B91*1.2/$B$27*100),0)</f>
        <v>20.913225024476731</v>
      </c>
    </row>
    <row r="91" spans="1:7" x14ac:dyDescent="0.25">
      <c r="A91" s="158" t="s">
        <v>441</v>
      </c>
      <c r="B91" s="171">
        <f>'6.2. Паспорт фин осв ввод'!D34-'6.2. Паспорт фин осв ввод'!E34</f>
        <v>2.4020681200000027</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"ТЭС", ТМЦ, Поставка выключателей автоматических и ящиков силовых, договор № Счет №221 от 21.10.2020
ООО "Энергокомплект", ТМЦ, Поставка изделий для монтажа, договор № Счет №96 от 09.12.2020
ООО "СНАБСИБЭЛЕКТРО", ТМЦ, Поставка кабельно-проводниковой продукции, договор № Счет №26754656 от 12.11.2020
Акционерное общество "Телеофис", ТМЦ, Поставка оборудования связи, договор № Счет- договор №6435 от 01.10.2020
ООО "НТД "Микроникс", ТМЦ, Поставка счетчиков, договор № Счет №212/03 от 02.11.2020
ООО "Снабэлектрокомплект", ТМЦ, Поставка трансформаторов тока, договор № Счет №12206 от 30.11.2020
ООО "СНАБСИБЭЛЕКТРО", ТМЦ, Поставка электроустановочных изделий, договор № Счет №26760869 от 12.11.2020
ООО "ЭТК "Лидер", ТМЦ, Поставка автоматических выключателей, договор № ПД-21-00095 от 19.05.2021
ООО "ЮИК", ТМЦ, Поставка изделий для монтажа кабелей и проводов, договор № ПД-21-00131 от 19.06.2021
Общество с ограниченной ответственностью  "ТОРГОВЫЙ ДОМ "МЕТИЗ-МАСТЕР", ТМЦ, Поставка метизов, договор № ПД-21-00094 от 19.05.2021
ООО "ТЕРРА", ТМЦ, Поставка оборудования телемеханики и средств связи, договор № ПД-21-00093 от 19.05.2021
ООО "НТД "Микроникс", ТМЦ, Поставка счетчиков, договор № ПД-21-00114 от 04.06.2022
ООО ТД "Энергопром", ТМЦ, Поставка электротехнических изделий, договор № ПД-21-00090 от 11.05.2021
ООО ТД "Энергопром", ТМЦ, Поставка БОКСА ЩРН-П-12 МОДУЛЕЙ НАВЕСНОГО ПЛАСТИК IP40, договор № Счет №71 от 14.05.2021
ООО "ТД "Электротехмонтаж", ТМЦ, Поставка кабеля, договор № Счет № 602/4411779/601 от 23.04.2021
ООО НПП "Микропроцессорные технологии", ТМЦ, Поставка микропроцессорного терминала релейной защиты БЗП-02, договор № Счет №Сч\002026\10\2021 от 08.10.2021
ООО "ТЭС", ТМЦ, Поставка оборудования TELEOFIS, договор № Счет №135 от 09.06.2021
ООО "СНАБСИБЭЛЕКТРО", ТМЦ, Поставка розетки, договор № Счет№29446609 от 29.06.2021
ООО "НТД "Микроникс", ТМЦ, Поставка счетчиков СЭБ, договор № Счет №110/03 от 02.06.2021
ООО "Промэко", ТМЦ, Поставка трансформаторов тока, договор № Счет №14848 от 22.04.2021
ООО "Промэко", ТМЦ, Поставка шин к трансформаторам тока, договор № Счет №18093 от 19.05.2021
ООО "РимТехэнерго", ТМЦ, Поставка счетчиков РИМ, договор № Счет 07; ПД-21-00158 от 29.06.2021
ООО "Промэко", ТМЦ, Поставка шин к трансформаторам тока, договор № Счет №18093 от 19.05.2021
ООО "ВсеИнструменты.ру", ТМЦ, Поставка корпуса полиэстероного, договор № Счет №2203-140900-18687 от 22.03.2022
ОБЩЕСТВО С ОГРАНИЧЕННОЙ ОТВЕТСТВЕННОСТЬЮ "ЭТМ";, ТМЦ, Поставка кабельно-проводниковой продукции;, договор № ПД-22-00148 от 10.06.2022
АКЦИОНЕРНОЕ ОБЩЕСТВО "ТЕЛЕОФИС";, ТМЦ, Поставка оборудования связи; , договор № ПД-22-00123 от 18.05.2022
ИП ГУНДРОВ СЕРГЕЙ АЛЕКСАНДРОВИЧ;, ТМЦ, Поставка трансформаторов тока;, договор № ПД-22-00127 от 24.05.2022
ООО "НТП ИНДУСТРИАЛЬНЫЕ СИСТЕМЫ";, ТМЦ, Поставка автоматических выключателей;, договор № Счет №4563 от 03.06.2022
ООО "Терра Импэкс";, ТМЦ, Поставка приборов учета;, договор № Счет №4880801/04 от 28.06.2022
ООО ТД "Энергопром";, ТМЦ, Поставка электроаппаратуры;, договор № Счет №4 от 05.04.2022
Акционерное общество "Телеофис", ТМЦ, Поставка оборудования TELEOFIS, договор № Счет №1667 от 09.03.2023
ООО "Электрокомплект";, ТМЦ, Поставка счетчиков ПСЧ;, договор № ПД-22-00142 от 03.06.2022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Поставка выключателей автоматических и ящиков силовых</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09.11.2020
14.12.2020
01.12.2020
11.11.2020
20.11.2020
14.12.2020
01.12.2020
29.06.2021
28.06.2021
02.06.2021
22.06.2021
21.06.2021
15.07.2021
20.05.2021
03.06.2021
30.04.2021
22.11.2021
29.06.2021
28.07.2021
15.06.2021
04.05.2021
15.07.2021
31.05.2021
04.04.2022
30.10.2022
30.10.2022
30.10.2022
14.06.2022
06.07.2022
12.04.2022
30.06.2023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508</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M_00.0017.000017</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Строительство (реконструкция) системы АИИС КУЭ подстанций АО "Электромагистраль"</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M_00.0017.000017</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Строительство (реконструкция) системы АИИС КУЭ подстанций АО "Электромагистраль"</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Строительство (реконструкция) системы АИИС КУЭ подстанций АО "Электромагистраль"</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M_00.0017.000017</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Строительство (реконструкция) системы АИИС КУЭ подстанций АО "Электромагистраль"</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678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679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680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681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682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683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43831</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2027</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684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M_00.0017.000017</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Строительство (реконструкция) системы АИИС КУЭ подстанций АО "Электромагистраль"</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M_00.0017.000017</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Строительство (реконструкция) системы АИИС КУЭ подстанций АО "Электромагистраль"</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M_00.0017.000017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Строительство (реконструкция) системы АИИС КУЭ подстанций АО "Электромагистраль"</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G37" sqref="G37"/>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448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M_00.0017.000017</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Строительство (реконструкция) системы АИИС КУЭ подстанций АО "Электромагистраль"</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452</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44925</v>
      </c>
      <c r="D25" s="255">
        <v>46751</v>
      </c>
      <c r="E25" s="255">
        <v>44925</v>
      </c>
      <c r="F25" s="255">
        <v>46751</v>
      </c>
      <c r="G25" s="256">
        <v>0.24</v>
      </c>
      <c r="H25" s="256">
        <v>1</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t="s">
        <v>425</v>
      </c>
      <c r="D31" s="255" t="s">
        <v>425</v>
      </c>
      <c r="E31" s="255" t="s">
        <v>425</v>
      </c>
      <c r="F31" s="255" t="s">
        <v>425</v>
      </c>
      <c r="G31" s="260" t="s">
        <v>425</v>
      </c>
      <c r="H31" s="260" t="s">
        <v>425</v>
      </c>
      <c r="I31" s="257" t="s">
        <v>425</v>
      </c>
      <c r="J31" s="257" t="s">
        <v>425</v>
      </c>
    </row>
    <row r="32" spans="1:12" x14ac:dyDescent="0.25">
      <c r="A32" s="257" t="s">
        <v>466</v>
      </c>
      <c r="B32" s="258" t="s">
        <v>467</v>
      </c>
      <c r="C32" s="255" t="s">
        <v>425</v>
      </c>
      <c r="D32" s="255" t="s">
        <v>425</v>
      </c>
      <c r="E32" s="255" t="s">
        <v>425</v>
      </c>
      <c r="F32" s="255" t="s">
        <v>425</v>
      </c>
      <c r="G32" s="260" t="s">
        <v>425</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44925</v>
      </c>
      <c r="D35" s="255">
        <v>46751</v>
      </c>
      <c r="E35" s="255">
        <v>44925</v>
      </c>
      <c r="F35" s="255">
        <v>46751</v>
      </c>
      <c r="G35" s="260" t="s">
        <v>692</v>
      </c>
      <c r="H35" s="260" t="s">
        <v>693</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t="s">
        <v>425</v>
      </c>
      <c r="D37" s="255" t="s">
        <v>425</v>
      </c>
      <c r="E37" s="255" t="s">
        <v>425</v>
      </c>
      <c r="F37" s="255" t="s">
        <v>425</v>
      </c>
      <c r="G37" s="260" t="s">
        <v>425</v>
      </c>
      <c r="H37" s="260" t="s">
        <v>425</v>
      </c>
      <c r="I37" s="257" t="s">
        <v>425</v>
      </c>
      <c r="J37" s="257" t="s">
        <v>425</v>
      </c>
    </row>
    <row r="38" spans="1:10" ht="31.5" x14ac:dyDescent="0.25">
      <c r="A38" s="252">
        <v>2</v>
      </c>
      <c r="B38" s="254" t="s">
        <v>503</v>
      </c>
      <c r="C38" s="255" t="s">
        <v>425</v>
      </c>
      <c r="D38" s="255" t="s">
        <v>425</v>
      </c>
      <c r="E38" s="255" t="s">
        <v>425</v>
      </c>
      <c r="F38" s="255" t="s">
        <v>425</v>
      </c>
      <c r="G38" s="261">
        <v>0.24</v>
      </c>
      <c r="H38" s="261">
        <v>1</v>
      </c>
      <c r="I38" s="252" t="s">
        <v>425</v>
      </c>
      <c r="J38" s="252" t="s">
        <v>425</v>
      </c>
    </row>
    <row r="39" spans="1:10" ht="31.5" x14ac:dyDescent="0.25">
      <c r="A39" s="262" t="s">
        <v>478</v>
      </c>
      <c r="B39" s="258" t="s">
        <v>479</v>
      </c>
      <c r="C39" s="255" t="s">
        <v>425</v>
      </c>
      <c r="D39" s="255" t="s">
        <v>425</v>
      </c>
      <c r="E39" s="255" t="s">
        <v>425</v>
      </c>
      <c r="F39" s="255" t="s">
        <v>425</v>
      </c>
      <c r="G39" s="263" t="s">
        <v>425</v>
      </c>
      <c r="H39" s="263" t="s">
        <v>425</v>
      </c>
      <c r="I39" s="257" t="s">
        <v>425</v>
      </c>
      <c r="J39" s="257" t="s">
        <v>425</v>
      </c>
    </row>
    <row r="40" spans="1:10" x14ac:dyDescent="0.25">
      <c r="A40" s="262" t="s">
        <v>480</v>
      </c>
      <c r="B40" s="258" t="s">
        <v>481</v>
      </c>
      <c r="C40" s="255">
        <v>44125</v>
      </c>
      <c r="D40" s="255">
        <v>46628</v>
      </c>
      <c r="E40" s="255">
        <v>44125</v>
      </c>
      <c r="F40" s="255">
        <v>46628</v>
      </c>
      <c r="G40" s="263" t="s">
        <v>692</v>
      </c>
      <c r="H40" s="263" t="s">
        <v>693</v>
      </c>
      <c r="I40" s="257" t="s">
        <v>425</v>
      </c>
      <c r="J40" s="257" t="s">
        <v>425</v>
      </c>
    </row>
    <row r="41" spans="1:10" x14ac:dyDescent="0.25">
      <c r="A41" s="252">
        <v>3</v>
      </c>
      <c r="B41" s="254" t="s">
        <v>482</v>
      </c>
      <c r="C41" s="255">
        <v>44125</v>
      </c>
      <c r="D41" s="255">
        <v>46736</v>
      </c>
      <c r="E41" s="255">
        <v>44125</v>
      </c>
      <c r="F41" s="255">
        <v>46736</v>
      </c>
      <c r="G41" s="261">
        <v>0.24</v>
      </c>
      <c r="H41" s="261" t="s">
        <v>425</v>
      </c>
      <c r="I41" s="252" t="s">
        <v>425</v>
      </c>
      <c r="J41" s="252" t="s">
        <v>425</v>
      </c>
    </row>
    <row r="42" spans="1:10" x14ac:dyDescent="0.25">
      <c r="A42" s="257" t="s">
        <v>483</v>
      </c>
      <c r="B42" s="258" t="s">
        <v>484</v>
      </c>
      <c r="C42" s="255" t="s">
        <v>425</v>
      </c>
      <c r="D42" s="255" t="s">
        <v>425</v>
      </c>
      <c r="E42" s="255" t="s">
        <v>425</v>
      </c>
      <c r="F42" s="255" t="s">
        <v>425</v>
      </c>
      <c r="G42" s="263" t="s">
        <v>425</v>
      </c>
      <c r="H42" s="263" t="s">
        <v>425</v>
      </c>
      <c r="I42" s="257" t="s">
        <v>425</v>
      </c>
      <c r="J42" s="257" t="s">
        <v>425</v>
      </c>
    </row>
    <row r="43" spans="1:10" x14ac:dyDescent="0.25">
      <c r="A43" s="257" t="s">
        <v>485</v>
      </c>
      <c r="B43" s="258" t="s">
        <v>486</v>
      </c>
      <c r="C43" s="255">
        <v>44125</v>
      </c>
      <c r="D43" s="255">
        <v>46628</v>
      </c>
      <c r="E43" s="255">
        <v>44125</v>
      </c>
      <c r="F43" s="255">
        <v>46628</v>
      </c>
      <c r="G43" s="263" t="s">
        <v>692</v>
      </c>
      <c r="H43" s="263" t="s">
        <v>425</v>
      </c>
      <c r="I43" s="257" t="s">
        <v>425</v>
      </c>
      <c r="J43" s="257" t="s">
        <v>425</v>
      </c>
    </row>
    <row r="44" spans="1:10" x14ac:dyDescent="0.25">
      <c r="A44" s="257" t="s">
        <v>487</v>
      </c>
      <c r="B44" s="258" t="s">
        <v>488</v>
      </c>
      <c r="C44" s="255" t="s">
        <v>425</v>
      </c>
      <c r="D44" s="255" t="s">
        <v>425</v>
      </c>
      <c r="E44" s="255" t="s">
        <v>425</v>
      </c>
      <c r="F44" s="255" t="s">
        <v>425</v>
      </c>
      <c r="G44" s="263" t="s">
        <v>425</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44181</v>
      </c>
      <c r="D47" s="255">
        <v>46736</v>
      </c>
      <c r="E47" s="255">
        <v>44181</v>
      </c>
      <c r="F47" s="255">
        <v>46736</v>
      </c>
      <c r="G47" s="263" t="s">
        <v>692</v>
      </c>
      <c r="H47" s="263" t="s">
        <v>425</v>
      </c>
      <c r="I47" s="257" t="s">
        <v>425</v>
      </c>
      <c r="J47" s="257" t="s">
        <v>425</v>
      </c>
    </row>
    <row r="48" spans="1:10" x14ac:dyDescent="0.25">
      <c r="A48" s="252">
        <v>4</v>
      </c>
      <c r="B48" s="254" t="s">
        <v>495</v>
      </c>
      <c r="C48" s="255">
        <v>46736</v>
      </c>
      <c r="D48" s="255">
        <v>46751</v>
      </c>
      <c r="E48" s="255">
        <v>46736</v>
      </c>
      <c r="F48" s="255">
        <v>46751</v>
      </c>
      <c r="G48" s="261" t="s">
        <v>425</v>
      </c>
      <c r="H48" s="261" t="s">
        <v>425</v>
      </c>
      <c r="I48" s="252" t="s">
        <v>425</v>
      </c>
      <c r="J48" s="252" t="s">
        <v>425</v>
      </c>
    </row>
    <row r="49" spans="1:10" x14ac:dyDescent="0.25">
      <c r="A49" s="257" t="s">
        <v>496</v>
      </c>
      <c r="B49" s="258" t="s">
        <v>497</v>
      </c>
      <c r="C49" s="255">
        <v>46736</v>
      </c>
      <c r="D49" s="255">
        <v>46741</v>
      </c>
      <c r="E49" s="255">
        <v>46736</v>
      </c>
      <c r="F49" s="255">
        <v>46741</v>
      </c>
      <c r="G49" s="263" t="s">
        <v>425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46741</v>
      </c>
      <c r="D53" s="255">
        <v>46751</v>
      </c>
      <c r="E53" s="255">
        <v>46741</v>
      </c>
      <c r="F53" s="255">
        <v>46751</v>
      </c>
      <c r="G53" s="263" t="s">
        <v>425</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2024-11-14T09:37:31Z</dcterms:modified>
</cp:coreProperties>
</file>