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3052B0D-AEB3-4081-BADA-B043DBC9204A}"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39" i="5" l="1"/>
  <c r="AE27" i="5"/>
  <c r="AE78" i="5"/>
  <c r="AE71" i="5"/>
  <c r="AE77" i="5"/>
  <c r="AE81"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<sst xmlns="http://schemas.openxmlformats.org/spreadsheetml/2006/main" count="4495" uniqueCount="556">
  <si>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</si>
  <si>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</si>
  <si>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</si>
  <si>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</si>
  <si>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</si>
  <si>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</si>
  <si>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</si>
  <si>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</si>
  <si>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</si>
  <si>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</si>
  <si>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</si>
  <si>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</si>
  <si>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</si>
  <si>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</si>
  <si>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</si>
  <si>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</si>
  <si>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</si>
  <si>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</si>
  <si>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</si>
  <si>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</si>
  <si>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</si>
  <si>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</si>
  <si>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</si>
  <si>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</si>
  <si>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</si>
  <si>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</si>
  <si>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</si>
  <si>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</si>
  <si>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</si>
  <si>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</si>
  <si>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</si>
  <si>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</si>
  <si>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</si>
  <si>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</si>
  <si>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</si>
  <si>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</si>
  <si>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</si>
  <si>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</si>
  <si>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</si>
  <si>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</si>
  <si>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</si>
  <si>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</si>
  <si>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</si>
  <si>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</si>
  <si>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</si>
  <si>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</si>
  <si>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</si>
  <si>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</si>
  <si>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</si>
  <si>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</si>
  <si>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</si>
  <si>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</si>
  <si>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</si>
  <si>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</si>
  <si>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</si>
  <si>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</si>
  <si>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</si>
  <si>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</si>
  <si>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</si>
  <si>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</si>
  <si>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</si>
  <si>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</si>
  <si>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</si>
  <si>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</si>
  <si>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</si>
  <si>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</si>
  <si>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</si>
  <si>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</si>
  <si>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</si>
  <si>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</si>
  <si>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</si>
  <si>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</si>
  <si>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</si>
  <si>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</si>
  <si>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</si>
  <si>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</si>
  <si>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</si>
  <si>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</si>
  <si>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</si>
  <si>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</si>
  <si>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</si>
  <si>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</si>
  <si>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</si>
  <si>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</si>
  <si>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</si>
  <si>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</si>
  <si>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</si>
  <si>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</si>
  <si>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</si>
  <si>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</si>
  <si>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</si>
  <si>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</si>
  <si>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</si>
  <si>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</si>
  <si>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</si>
  <si>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</si>
  <si>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</si>
  <si>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</si>
  <si>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</si>
  <si>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</si>
  <si>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</si>
  <si>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</si>
  <si>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</si>
  <si>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</si>
  <si>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</si>
  <si>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</si>
  <si>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</si>
  <si>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</si>
  <si>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</si>
  <si>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</si>
  <si>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</si>
  <si>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</si>
  <si>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</si>
  <si>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</si>
  <si>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</si>
  <si>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</si>
  <si>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</si>
  <si>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</si>
  <si>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</si>
  <si>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</si>
  <si>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</si>
  <si>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</si>
  <si>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</si>
  <si>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</si>
  <si>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</si>
  <si>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</si>
  <si>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</si>
  <si>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</si>
  <si>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</si>
  <si>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</si>
  <si>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</si>
  <si>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</si>
  <si>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</si>
  <si>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</si>
  <si>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</si>
  <si>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</si>
  <si>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</si>
  <si>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</si>
  <si>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</si>
  <si>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</si>
  <si>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</si>
  <si>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</si>
  <si>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</si>
  <si>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</si>
  <si>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</si>
  <si>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</si>
  <si>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</si>
  <si>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</si>
  <si>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</si>
  <si>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</si>
  <si>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</si>
  <si>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</si>
  <si>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</si>
  <si>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</si>
  <si>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</si>
  <si>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</si>
  <si>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</si>
  <si>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</si>
  <si>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</si>
  <si>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</si>
  <si>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</si>
  <si>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</si>
  <si>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</si>
  <si>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</si>
  <si>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</si>
  <si>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</si>
  <si>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</si>
  <si>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</si>
  <si>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</si>
  <si>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</si>
  <si>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</si>
  <si>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</si>
  <si>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</si>
  <si>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</si>
  <si>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</si>
  <si>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</si>
  <si>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</si>
  <si>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</si>
  <si>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</si>
  <si>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</si>
  <si>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</si>
  <si>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</si>
  <si>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</si>
  <si>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</si>
  <si>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</si>
  <si>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</si>
  <si>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</si>
  <si>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</si>
  <si>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</si>
  <si>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</si>
  <si>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</si>
  <si>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</si>
  <si>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</si>
  <si>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</si>
  <si>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</si>
  <si>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</si>
  <si>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</si>
  <si>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</si>
  <si>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</si>
  <si>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</si>
  <si>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</si>
  <si>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</si>
  <si>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</si>
  <si>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</si>
  <si>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</si>
  <si>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</si>
  <si>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</si>
  <si>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</si>
  <si>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</si>
  <si>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</si>
  <si>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</si>
  <si>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</si>
  <si>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</si>
  <si>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</si>
  <si>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</si>
  <si>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</si>
  <si>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</si>
  <si>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</si>
  <si>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</si>
  <si>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</si>
  <si>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</si>
  <si>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</si>
  <si>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</si>
  <si>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</si>
  <si>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</si>
  <si>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</si>
  <si>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</si>
  <si>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</si>
  <si>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</si>
  <si>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</si>
  <si>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</si>
  <si>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</si>
  <si>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</si>
  <si>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</si>
  <si>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</si>
  <si>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</si>
  <si>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</si>
  <si>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</si>
  <si>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</si>
  <si>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</si>
  <si>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</si>
  <si>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</si>
  <si>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</si>
  <si>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</si>
  <si>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</si>
  <si>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</si>
  <si>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</si>
  <si>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</si>
  <si>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</si>
  <si>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</si>
  <si>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</si>
  <si>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</si>
  <si>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</si>
  <si>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</si>
  <si>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</si>
  <si>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</si>
  <si>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</si>
  <si>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</si>
  <si>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</si>
  <si>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</si>
  <si>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</si>
  <si>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</si>
  <si>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</si>
  <si>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</si>
  <si>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</si>
  <si>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</si>
  <si>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</si>
  <si>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</si>
  <si>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</si>
  <si>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</si>
  <si>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</si>
  <si>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</si>
  <si>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</si>
  <si>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</si>
  <si>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</si>
  <si>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</si>
  <si>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</si>
  <si>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</si>
  <si>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</si>
  <si>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</si>
  <si>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</si>
  <si>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</si>
  <si>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</si>
  <si>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</si>
  <si>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</si>
  <si>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</si>
  <si>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</si>
  <si>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</si>
  <si>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</si>
  <si>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</si>
  <si>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</si>
  <si>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</si>
  <si>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</si>
  <si>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</si>
  <si>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</si>
  <si>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</si>
  <si>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</si>
  <si>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</si>
  <si>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</si>
  <si>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</si>
  <si>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</si>
  <si>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</si>
  <si>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</si>
  <si>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</si>
  <si>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</si>
  <si>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</si>
  <si>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</si>
  <si>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</si>
  <si>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</si>
  <si>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</si>
  <si>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</si>
  <si>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</si>
  <si>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</si>
  <si>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</si>
  <si>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</si>
  <si>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</si>
  <si>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</si>
  <si>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</si>
  <si>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</si>
  <si>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</si>
  <si>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</si>
  <si>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</si>
  <si>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</si>
  <si>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</si>
  <si>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</si>
  <si>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</si>
  <si>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</si>
  <si>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</si>
  <si>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</si>
  <si>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</si>
  <si>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</si>
  <si>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</si>
  <si>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</si>
  <si>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</si>
  <si>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</si>
  <si>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</si>
  <si>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</si>
  <si>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</si>
  <si>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</si>
  <si>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</si>
  <si>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</si>
  <si>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</si>
  <si>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</si>
  <si>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</si>
  <si>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</si>
  <si>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</si>
  <si>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</si>
  <si>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</si>
  <si>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</si>
  <si>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</si>
  <si>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</si>
  <si>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</si>
  <si>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</si>
  <si>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</si>
  <si>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</si>
  <si>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</si>
  <si>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</si>
  <si>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</si>
  <si>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</si>
  <si>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</si>
  <si>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</si>
  <si>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</si>
  <si>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</si>
  <si>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</si>
  <si>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</si>
  <si>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</si>
  <si>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</si>
  <si>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</si>
  <si>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</si>
  <si>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</si>
  <si>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</si>
  <si>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</si>
  <si>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</si>
  <si>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</si>
  <si>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</si>
  <si>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</si>
  <si>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</si>
  <si>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</si>
  <si>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</si>
  <si>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</si>
  <si>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</si>
  <si>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</si>
  <si>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</si>
  <si>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</si>
  <si>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</si>
  <si>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</si>
  <si>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</si>
  <si>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</si>
  <si>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</si>
  <si>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</si>
  <si>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</si>
  <si>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</si>
  <si>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</si>
  <si>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</si>
  <si>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</si>
  <si>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</si>
  <si>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</si>
  <si>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</si>
  <si>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</si>
  <si>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</si>
  <si>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</si>
  <si>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</si>
  <si>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</si>
  <si>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</si>
  <si>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</si>
  <si>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</si>
  <si>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</si>
  <si>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</si>
  <si>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</si>
  <si>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</si>
  <si>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</si>
  <si>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</si>
  <si>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</si>
  <si>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</si>
  <si>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</si>
  <si>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</si>
  <si>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</si>
  <si>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</si>
  <si>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</si>
  <si>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</si>
  <si>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</si>
  <si>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</si>
  <si>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</si>
  <si>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</si>
  <si>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</si>
  <si>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</si>
  <si>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</si>
  <si>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</si>
  <si>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</si>
  <si>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</si>
  <si>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</si>
  <si>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</si>
  <si>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</si>
  <si>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</si>
  <si>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</si>
  <si>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</si>
  <si>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</si>
  <si>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</si>
  <si>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</si>
  <si>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</si>
  <si>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</si>
  <si>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</si>
  <si>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</si>
  <si>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Дружная в части замены устройств РЗА присоединений ОВ-110-220</t>
  </si>
  <si>
    <t>Утвержденный план</t>
  </si>
  <si>
    <t>Предложение по корректировке утвержденного плана</t>
  </si>
  <si>
    <t>по состоянию на 01.01.2024 года</t>
  </si>
  <si>
    <t>M_00.0022.000022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</si>
  <si>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</si>
  <si>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</si>
  <si>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</si>
  <si>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</si>
  <si>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</si>
  <si>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</si>
  <si>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</si>
  <si>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</si>
  <si>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</si>
  <si>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</si>
  <si>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</si>
  <si>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</si>
  <si>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</si>
  <si>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</si>
  <si>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</si>
  <si>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</si>
  <si>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</si>
  <si>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</si>
  <si>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</si>
  <si>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</si>
  <si>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</si>
  <si>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</si>
  <si>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</si>
  <si>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</si>
  <si>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</si>
  <si>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</si>
  <si>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</si>
  <si>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</si>
  <si>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</si>
  <si>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</si>
  <si>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</si>
  <si>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</si>
  <si>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</si>
  <si>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</si>
  <si>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</si>
  <si>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</si>
  <si>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</si>
  <si>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</si>
  <si>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</si>
  <si>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</si>
  <si>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</si>
  <si>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</si>
  <si>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</si>
  <si>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</si>
  <si>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</si>
  <si>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</si>
  <si>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</si>
  <si>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</si>
  <si>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</si>
  <si>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</si>
  <si>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</si>
  <si>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</si>
  <si>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</si>
  <si>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</si>
  <si>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</si>
  <si>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</si>
  <si>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</si>
  <si>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</si>
  <si>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</si>
  <si>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</si>
  <si>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невозможности вывода оборудования в ремонт в следствии длительного выполнения работ по инвестиционному проекту 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</si>
  <si>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СМР, ПНР</t>
  </si>
  <si>
    <t>Выполнение строительно-монтажных и пусконаладочных работ по проекту "Реконструкция ПС 220 кВ Дружная в части замены устройств РЗА присоединений ОВ-110-220"</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</si>
  <si>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</si>
  <si>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</si>
  <si>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</si>
  <si>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запрос предложений в электронной форме</t>
  </si>
  <si>
    <t>ОБЩЕСТВО С ОГРАНИЧЕННОЙ ОТВЕТСТВЕННОСТЬЮ "ЭКРА-СИБИРЬ"</t>
  </si>
  <si>
    <t>-</t>
  </si>
  <si>
    <t>да</t>
  </si>
  <si>
    <t>https://com.roseltorg.ru/</t>
  </si>
  <si>
    <t>ИП</t>
  </si>
  <si>
    <t>СМР</t>
  </si>
  <si>
    <t>ИП-23-00107 от 14.04.2023</t>
  </si>
  <si>
    <t>ПИР</t>
  </si>
  <si>
    <t>Выполнение проектно-изыскательских работ по проекту "Реконструкция ПС 220 кВ Дружная в части замены устройств РЗА присоединений ОВ-110-220"</t>
  </si>
  <si>
    <t>ОБЩЕСТВО С ОГРАНИЧЕННОЙ ОТВЕТСТВЕННОСТЬЮ "АКД-ПРОЕКТ"; ОБЩЕСТВО С ОГРАНИЧЕННОЙ ОТВЕТСТВЕННОСТЬЮ "ЭКРА-СИБИРЬ"; ОБЩЕСТВО С ОГРАНИЧЕННОЙ ОТВЕТСТВЕННОСТЬЮ "ЭНЕРДЖИ  ПРОЕКТ"; ОБЩЕСТВО С ОГРАНИЧЕННОЙ ОТВЕТСТВЕННОСТЬЮ "СЕТИ СКС"</t>
  </si>
  <si>
    <t>476,03; 595,03; 545,00; 810,00</t>
  </si>
  <si>
    <t>382,50; 450,00; 545,00; 810,00</t>
  </si>
  <si>
    <t>ООО "АКД-Проект"</t>
  </si>
  <si>
    <t>https://www.roseltorg.ru/</t>
  </si>
  <si>
    <t>ИП-22-00081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</si>
  <si>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</si>
  <si>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</si>
  <si>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</si>
  <si>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203 от 13.03.2023; 
№ 203/1 от 11.09.2023</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</si>
  <si>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</si>
  <si>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</si>
  <si>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</si>
  <si>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</si>
  <si>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</si>
  <si>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</si>
  <si>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</si>
  <si>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Дружная</t>
  </si>
  <si>
    <t>6273,34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</si>
  <si>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</si>
  <si>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</si>
  <si>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1С, 2П</t>
  </si>
  <si>
    <t>Сибирский Федеральный округ, Новосибирская область, Коченевский район п. Дружный</t>
  </si>
  <si>
    <t/>
  </si>
  <si>
    <t>1;2;3;4</t>
  </si>
  <si>
    <t>КВЛ по состоянию на 01.10.2024, тыс. руб. без НДС (без ФОТ)</t>
  </si>
  <si>
    <t>ФИН по состоянию на 01.10.2024, тыс. руб. с НДС (без взаимозачетов)</t>
  </si>
  <si>
    <t>95%</t>
  </si>
  <si>
    <t>0%</t>
  </si>
  <si>
    <t>70%</t>
  </si>
  <si>
    <t>10%</t>
  </si>
  <si>
    <t>Слабая организация работ со стороны подрядчика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</si>
</sst>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537</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12.546685237453682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6.0210350536921204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M_00.0022.000022</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Дружная в части замены устройств РЗА присоединений ОВ-110-220</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12.035559534052547</v>
      </c>
      <c r="D24" s="279">
        <f t="shared" si="0"/>
        <v>12.546685237453683</v>
      </c>
      <c r="E24" s="284">
        <f t="shared" si="0"/>
        <v>6.4961970627499994</v>
      </c>
      <c r="F24" s="284">
        <f t="shared" si="0"/>
        <v>0</v>
      </c>
      <c r="G24" s="267">
        <f t="shared" si="0"/>
        <v>6.4961970627499994</v>
      </c>
      <c r="H24" s="267">
        <f t="shared" si="0"/>
        <v>6.0210350536921204</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6.0210350536921204</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10.084892890422958</v>
      </c>
      <c r="D27" s="279">
        <v>10.480119834525727</v>
      </c>
      <c r="E27" s="285">
        <f>J27+N27+G27+P27+T27+X27</f>
        <v>5.6255362614024289</v>
      </c>
      <c r="F27" s="285">
        <f t="shared" si="8"/>
        <v>0</v>
      </c>
      <c r="G27" s="267">
        <v>5.6255362614024289</v>
      </c>
      <c r="H27" s="267">
        <f>SUM(H28:H31)</f>
        <v>5.0175292114100998</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5.0175292114100998</v>
      </c>
      <c r="AC27" s="284">
        <f>J27+N27+R27+V27+Z27</f>
        <v>0</v>
      </c>
    </row>
    <row r="28" spans="1:32" x14ac:dyDescent="0.25">
      <c r="A28" s="58" t="s">
        <v>426</v>
      </c>
      <c r="B28" s="42" t="s">
        <v>168</v>
      </c>
      <c r="C28" s="268" t="s">
        <v>425</v>
      </c>
      <c r="D28" s="281" t="s">
        <v>425</v>
      </c>
      <c r="E28" s="281" t="s">
        <v>425</v>
      </c>
      <c r="F28" s="281" t="s">
        <v>425</v>
      </c>
      <c r="G28" s="266" t="s">
        <v>425</v>
      </c>
      <c r="H28" s="266">
        <v>0</v>
      </c>
      <c r="I28" s="268" t="s">
        <v>547</v>
      </c>
      <c r="J28" s="280">
        <v>0</v>
      </c>
      <c r="K28" s="281" t="s">
        <v>547</v>
      </c>
      <c r="L28" s="266">
        <v>0</v>
      </c>
      <c r="M28" s="268" t="s">
        <v>547</v>
      </c>
      <c r="N28" s="280">
        <v>0</v>
      </c>
      <c r="O28" s="281" t="s">
        <v>547</v>
      </c>
      <c r="P28" s="154">
        <v>0</v>
      </c>
      <c r="Q28" s="154" t="s">
        <v>547</v>
      </c>
      <c r="R28" s="280">
        <v>0</v>
      </c>
      <c r="S28" s="281">
        <v>0</v>
      </c>
      <c r="T28" s="154">
        <v>0</v>
      </c>
      <c r="U28" s="154" t="s">
        <v>547</v>
      </c>
      <c r="V28" s="280">
        <v>0</v>
      </c>
      <c r="W28" s="281">
        <v>0</v>
      </c>
      <c r="X28" s="154">
        <v>0</v>
      </c>
      <c r="Y28" s="154" t="s">
        <v>547</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2.3940631005025499</v>
      </c>
      <c r="I29" s="268" t="s">
        <v>63</v>
      </c>
      <c r="J29" s="280">
        <v>0</v>
      </c>
      <c r="K29" s="281" t="s">
        <v>547</v>
      </c>
      <c r="L29" s="266">
        <v>0</v>
      </c>
      <c r="M29" s="268" t="s">
        <v>547</v>
      </c>
      <c r="N29" s="280">
        <v>0</v>
      </c>
      <c r="O29" s="281" t="s">
        <v>547</v>
      </c>
      <c r="P29" s="154">
        <v>0</v>
      </c>
      <c r="Q29" s="288" t="s">
        <v>547</v>
      </c>
      <c r="R29" s="280">
        <v>0</v>
      </c>
      <c r="S29" s="281">
        <v>0</v>
      </c>
      <c r="T29" s="154">
        <v>0</v>
      </c>
      <c r="U29" s="154" t="s">
        <v>547</v>
      </c>
      <c r="V29" s="280">
        <v>0</v>
      </c>
      <c r="W29" s="281">
        <v>0</v>
      </c>
      <c r="X29" s="154">
        <v>0</v>
      </c>
      <c r="Y29" s="154" t="s">
        <v>547</v>
      </c>
      <c r="Z29" s="280">
        <v>0</v>
      </c>
      <c r="AA29" s="281">
        <v>0</v>
      </c>
      <c r="AB29" s="267">
        <f t="shared" si="17"/>
        <v>2.3940631005025499</v>
      </c>
      <c r="AC29" s="284">
        <f>J29+N29+R29+V29+Z29</f>
        <v>0</v>
      </c>
      <c r="AD29" s="213"/>
      <c r="AE29" s="269"/>
    </row>
    <row r="30" spans="1:32" x14ac:dyDescent="0.25">
      <c r="A30" s="58" t="s">
        <v>428</v>
      </c>
      <c r="B30" s="42" t="s">
        <v>164</v>
      </c>
      <c r="C30" s="268" t="s">
        <v>425</v>
      </c>
      <c r="D30" s="281" t="s">
        <v>425</v>
      </c>
      <c r="E30" s="281" t="s">
        <v>425</v>
      </c>
      <c r="F30" s="281" t="s">
        <v>425</v>
      </c>
      <c r="G30" s="266" t="s">
        <v>425</v>
      </c>
      <c r="H30" s="266">
        <v>1.7587824845112749</v>
      </c>
      <c r="I30" s="268" t="s">
        <v>63</v>
      </c>
      <c r="J30" s="280">
        <v>0</v>
      </c>
      <c r="K30" s="281" t="s">
        <v>547</v>
      </c>
      <c r="L30" s="266">
        <v>0</v>
      </c>
      <c r="M30" s="268" t="s">
        <v>547</v>
      </c>
      <c r="N30" s="280">
        <v>0</v>
      </c>
      <c r="O30" s="281" t="s">
        <v>547</v>
      </c>
      <c r="P30" s="154">
        <v>0</v>
      </c>
      <c r="Q30" s="154" t="s">
        <v>547</v>
      </c>
      <c r="R30" s="280">
        <v>0</v>
      </c>
      <c r="S30" s="281">
        <v>0</v>
      </c>
      <c r="T30" s="154">
        <v>0</v>
      </c>
      <c r="U30" s="154" t="s">
        <v>547</v>
      </c>
      <c r="V30" s="280">
        <v>0</v>
      </c>
      <c r="W30" s="281">
        <v>0</v>
      </c>
      <c r="X30" s="154">
        <v>0</v>
      </c>
      <c r="Y30" s="154" t="s">
        <v>547</v>
      </c>
      <c r="Z30" s="280">
        <v>0</v>
      </c>
      <c r="AA30" s="281">
        <v>0</v>
      </c>
      <c r="AB30" s="267">
        <f t="shared" si="17"/>
        <v>1.7587824845112749</v>
      </c>
      <c r="AC30" s="284">
        <f>J30+N30+R30+V30+Z30</f>
        <v>0</v>
      </c>
      <c r="AD30" s="213"/>
      <c r="AE30" s="269"/>
    </row>
    <row r="31" spans="1:32" x14ac:dyDescent="0.25">
      <c r="A31" s="58" t="s">
        <v>429</v>
      </c>
      <c r="B31" s="42" t="s">
        <v>162</v>
      </c>
      <c r="C31" s="268" t="s">
        <v>425</v>
      </c>
      <c r="D31" s="281" t="s">
        <v>425</v>
      </c>
      <c r="E31" s="281" t="s">
        <v>425</v>
      </c>
      <c r="F31" s="281" t="s">
        <v>425</v>
      </c>
      <c r="G31" s="266" t="s">
        <v>425</v>
      </c>
      <c r="H31" s="266">
        <v>0.86468362639627516</v>
      </c>
      <c r="I31" s="268" t="s">
        <v>63</v>
      </c>
      <c r="J31" s="280">
        <v>0</v>
      </c>
      <c r="K31" s="281" t="s">
        <v>547</v>
      </c>
      <c r="L31" s="266">
        <v>0</v>
      </c>
      <c r="M31" s="268" t="s">
        <v>547</v>
      </c>
      <c r="N31" s="280">
        <v>0</v>
      </c>
      <c r="O31" s="281" t="s">
        <v>547</v>
      </c>
      <c r="P31" s="154">
        <v>0</v>
      </c>
      <c r="Q31" s="154" t="s">
        <v>547</v>
      </c>
      <c r="R31" s="280">
        <v>0</v>
      </c>
      <c r="S31" s="281">
        <v>0</v>
      </c>
      <c r="T31" s="154">
        <v>0</v>
      </c>
      <c r="U31" s="154" t="s">
        <v>547</v>
      </c>
      <c r="V31" s="280">
        <v>0</v>
      </c>
      <c r="W31" s="281">
        <v>0</v>
      </c>
      <c r="X31" s="154">
        <v>0</v>
      </c>
      <c r="Y31" s="154" t="s">
        <v>547</v>
      </c>
      <c r="Z31" s="280">
        <v>0</v>
      </c>
      <c r="AA31" s="281">
        <v>0</v>
      </c>
      <c r="AB31" s="267">
        <f t="shared" si="17"/>
        <v>0.86468362639627516</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1.9506666436295892</v>
      </c>
      <c r="D33" s="280">
        <v>2.0665654029279557</v>
      </c>
      <c r="E33" s="285">
        <f>J33+N33+G33+P33+T33+X33</f>
        <v>0.87066080134757062</v>
      </c>
      <c r="F33" s="285">
        <f t="shared" ref="F33" si="18">E33-G33</f>
        <v>0</v>
      </c>
      <c r="G33" s="266">
        <v>0.87066080134757062</v>
      </c>
      <c r="H33" s="266">
        <v>1.0035058422820202</v>
      </c>
      <c r="I33" s="266" t="str">
        <f>I31</f>
        <v>1</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1.0035058422820202</v>
      </c>
      <c r="AC33" s="280">
        <f>Z33+N33+J33+R33+V33</f>
        <v>0</v>
      </c>
    </row>
    <row r="34" spans="1:30" ht="47.25" x14ac:dyDescent="0.25">
      <c r="A34" s="60" t="s">
        <v>61</v>
      </c>
      <c r="B34" s="59" t="s">
        <v>170</v>
      </c>
      <c r="C34" s="267">
        <f>SUM(C35:C38)</f>
        <v>10.084892890422955</v>
      </c>
      <c r="D34" s="279">
        <f t="shared" ref="D34:G34" si="19">SUM(D35:D38)</f>
        <v>10.488009580750003</v>
      </c>
      <c r="E34" s="285">
        <f t="shared" ref="E34" si="20">J34+N34+G34+P34+T34+X34</f>
        <v>5.4421737707500002</v>
      </c>
      <c r="F34" s="279">
        <f t="shared" si="19"/>
        <v>0</v>
      </c>
      <c r="G34" s="267">
        <f t="shared" si="19"/>
        <v>5.4421737707500002</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0.79830178875000002</v>
      </c>
      <c r="D35" s="280">
        <v>0.79830200000000018</v>
      </c>
      <c r="E35" s="285">
        <f>J35+N35+G35+P35+T35+X35</f>
        <v>0.41580200000000006</v>
      </c>
      <c r="F35" s="285">
        <f>E35-G35</f>
        <v>0</v>
      </c>
      <c r="G35" s="266">
        <v>0.41580200000000006</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4.2728022908584471</v>
      </c>
      <c r="D36" s="280">
        <v>4.553695119628963</v>
      </c>
      <c r="E36" s="285">
        <f>J36+N36+G36+P36+T36+X36</f>
        <v>2.3161868396289629</v>
      </c>
      <c r="F36" s="285">
        <f t="shared" ref="F36:F37" si="30">E36-G36</f>
        <v>0</v>
      </c>
      <c r="G36" s="266">
        <v>2.3161868396289629</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3.1389856964772518</v>
      </c>
      <c r="D37" s="280">
        <v>3.3537918890211076</v>
      </c>
      <c r="E37" s="285">
        <f>J37+N37+G37+P37+T37+X37</f>
        <v>1.7015712090211077</v>
      </c>
      <c r="F37" s="285">
        <f t="shared" si="30"/>
        <v>0</v>
      </c>
      <c r="G37" s="266">
        <v>1.7015712090211077</v>
      </c>
      <c r="H37" s="266">
        <v>0</v>
      </c>
      <c r="I37" s="266">
        <v>0</v>
      </c>
      <c r="J37" s="280">
        <v>0</v>
      </c>
      <c r="K37" s="281">
        <v>0</v>
      </c>
      <c r="L37" s="266">
        <v>0</v>
      </c>
      <c r="M37" s="266" t="s">
        <v>548</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1.8748031143372565</v>
      </c>
      <c r="D38" s="280">
        <v>1.7822205720999298</v>
      </c>
      <c r="E38" s="285">
        <f>J38+N38+G38+P38+T38+X38</f>
        <v>1.0086137220999298</v>
      </c>
      <c r="F38" s="285">
        <f>E38-G38</f>
        <v>0</v>
      </c>
      <c r="G38" s="266">
        <v>1.0086137220999298</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10.084892890422955</v>
      </c>
      <c r="D56" s="280">
        <v>10.488009580750001</v>
      </c>
      <c r="E56" s="285">
        <f t="shared" ref="E56:E61" si="36">J56+N56+G56+P56+T56+X56</f>
        <v>10.488009580750001</v>
      </c>
      <c r="F56" s="280">
        <f t="shared" si="33"/>
        <v>0</v>
      </c>
      <c r="G56" s="266">
        <v>10.488009580750001</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21" zoomScale="80" zoomScaleSheetLayoutView="80" workbookViewId="0">
      <selection activeCell="AY27" sqref="AY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customWidth="1"/>
    <col min="52" max="55" width="11.28515625" style="17" customWidth="1"/>
    <col min="56" max="56" width="42.42578125" style="17"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M_00.0022.000022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Дружная в части замены устройств РЗА присоединений ОВ-110-220</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549</v>
      </c>
      <c r="AY22" s="465" t="s">
        <v>550</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5324.0290199999999</v>
      </c>
      <c r="Q26" s="177" t="s">
        <v>425</v>
      </c>
      <c r="R26" s="179">
        <f>SUM(R27:R86)</f>
        <v>5324.0331200000001</v>
      </c>
      <c r="S26" s="177" t="s">
        <v>425</v>
      </c>
      <c r="T26" s="177" t="s">
        <v>425</v>
      </c>
      <c r="U26" s="177" t="s">
        <v>425</v>
      </c>
      <c r="V26" s="177" t="s">
        <v>425</v>
      </c>
      <c r="W26" s="177" t="s">
        <v>425</v>
      </c>
      <c r="X26" s="177" t="s">
        <v>425</v>
      </c>
      <c r="Y26" s="177" t="s">
        <v>425</v>
      </c>
      <c r="Z26" s="177" t="s">
        <v>425</v>
      </c>
      <c r="AA26" s="177" t="s">
        <v>425</v>
      </c>
      <c r="AB26" s="179">
        <f>SUM(AB27:AB86)</f>
        <v>5107.5</v>
      </c>
      <c r="AC26" s="177" t="s">
        <v>425</v>
      </c>
      <c r="AD26" s="179">
        <f>SUM(AD27:AD86)</f>
        <v>6129</v>
      </c>
      <c r="AE26" s="179">
        <f>SUM(AE27:AE86)</f>
        <v>93.277619999999843</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5029.7686400000002</v>
      </c>
      <c r="AY26" s="179">
        <f t="shared" si="46"/>
        <v>6035.7223800000002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4728.9990200000002</v>
      </c>
      <c r="Q27" s="214" t="s">
        <v>512</v>
      </c>
      <c r="R27" s="215">
        <v>4728.9990200000002</v>
      </c>
      <c r="S27" s="214" t="s">
        <v>513</v>
      </c>
      <c r="T27" s="214" t="s">
        <v>514</v>
      </c>
      <c r="U27" s="214">
        <v>5</v>
      </c>
      <c r="V27" s="214">
        <v>1</v>
      </c>
      <c r="W27" s="214" t="s">
        <v>515</v>
      </c>
      <c r="X27" s="214">
        <v>4725</v>
      </c>
      <c r="Y27" s="214" t="s">
        <v>516</v>
      </c>
      <c r="Z27" s="214">
        <v>1</v>
      </c>
      <c r="AA27" s="214">
        <v>4725</v>
      </c>
      <c r="AB27" s="215">
        <v>4725</v>
      </c>
      <c r="AC27" s="214" t="s">
        <v>515</v>
      </c>
      <c r="AD27" s="215">
        <v>5670</v>
      </c>
      <c r="AE27" s="291">
        <f>IF(IFERROR(AD27-AY27,"нд")&lt;0,0,IFERROR(AD27-AY27,"нд"))</f>
        <v>93.277619999999843</v>
      </c>
      <c r="AF27" s="214">
        <v>32312151433</v>
      </c>
      <c r="AG27" s="214" t="s">
        <v>517</v>
      </c>
      <c r="AH27" s="214" t="s">
        <v>518</v>
      </c>
      <c r="AI27" s="216">
        <v>44985</v>
      </c>
      <c r="AJ27" s="216">
        <v>44985</v>
      </c>
      <c r="AK27" s="216">
        <v>44970</v>
      </c>
      <c r="AL27" s="216">
        <v>45012</v>
      </c>
      <c r="AM27" s="214" t="s">
        <v>425</v>
      </c>
      <c r="AN27" s="214" t="s">
        <v>425</v>
      </c>
      <c r="AO27" s="214" t="s">
        <v>425</v>
      </c>
      <c r="AP27" s="214" t="s">
        <v>425</v>
      </c>
      <c r="AQ27" s="216">
        <v>45032</v>
      </c>
      <c r="AR27" s="216">
        <v>45030</v>
      </c>
      <c r="AS27" s="216">
        <v>45032</v>
      </c>
      <c r="AT27" s="216">
        <v>45030</v>
      </c>
      <c r="AU27" s="216">
        <v>45230</v>
      </c>
      <c r="AV27" s="214" t="s">
        <v>425</v>
      </c>
      <c r="AW27" s="214" t="s">
        <v>425</v>
      </c>
      <c r="AX27" s="217">
        <v>4647.2686400000002</v>
      </c>
      <c r="AY27" s="217">
        <v>5576.7223800000002</v>
      </c>
      <c r="AZ27" s="215" t="s">
        <v>519</v>
      </c>
      <c r="BA27" s="215" t="s">
        <v>520</v>
      </c>
      <c r="BB27" s="215" t="s">
        <v>515</v>
      </c>
      <c r="BC27" s="215" t="s">
        <v>521</v>
      </c>
      <c r="BD27" s="215" t="str">
        <f>CONCATENATE(BB27,", ",BA27,", ",N27,", ","договор № ",BC27)</f>
        <v>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511</v>
      </c>
      <c r="P28" s="215">
        <v>595.03</v>
      </c>
      <c r="Q28" s="214" t="s">
        <v>512</v>
      </c>
      <c r="R28" s="215">
        <v>595.03409999999997</v>
      </c>
      <c r="S28" s="214" t="s">
        <v>513</v>
      </c>
      <c r="T28" s="214" t="s">
        <v>513</v>
      </c>
      <c r="U28" s="214">
        <v>4</v>
      </c>
      <c r="V28" s="214">
        <v>4</v>
      </c>
      <c r="W28" s="214" t="s">
        <v>524</v>
      </c>
      <c r="X28" s="214" t="s">
        <v>525</v>
      </c>
      <c r="Y28" s="214" t="s">
        <v>516</v>
      </c>
      <c r="Z28" s="214">
        <v>1</v>
      </c>
      <c r="AA28" s="214" t="s">
        <v>526</v>
      </c>
      <c r="AB28" s="215">
        <v>382.5</v>
      </c>
      <c r="AC28" s="214" t="s">
        <v>527</v>
      </c>
      <c r="AD28" s="215">
        <v>459</v>
      </c>
      <c r="AE28" s="291">
        <f t="shared" ref="AE28:AE86" si="49">IF(IFERROR(AD28-AY28,"нд")&lt;0,0,IFERROR(AD28-AY28,"нд"))</f>
        <v>0</v>
      </c>
      <c r="AF28" s="214">
        <v>32211176650</v>
      </c>
      <c r="AG28" s="214" t="s">
        <v>517</v>
      </c>
      <c r="AH28" s="214" t="s">
        <v>528</v>
      </c>
      <c r="AI28" s="216">
        <v>44620</v>
      </c>
      <c r="AJ28" s="216">
        <v>44620</v>
      </c>
      <c r="AK28" s="216">
        <v>44638</v>
      </c>
      <c r="AL28" s="216">
        <v>44650</v>
      </c>
      <c r="AM28" s="214" t="s">
        <v>425</v>
      </c>
      <c r="AN28" s="214" t="s">
        <v>425</v>
      </c>
      <c r="AO28" s="214" t="s">
        <v>425</v>
      </c>
      <c r="AP28" s="214" t="s">
        <v>425</v>
      </c>
      <c r="AQ28" s="216">
        <v>44670</v>
      </c>
      <c r="AR28" s="216">
        <v>44663</v>
      </c>
      <c r="AS28" s="216">
        <v>44670</v>
      </c>
      <c r="AT28" s="216">
        <v>44663</v>
      </c>
      <c r="AU28" s="216">
        <v>45290</v>
      </c>
      <c r="AV28" s="214" t="s">
        <v>425</v>
      </c>
      <c r="AW28" s="214" t="s">
        <v>425</v>
      </c>
      <c r="AX28" s="215">
        <v>382.5</v>
      </c>
      <c r="AY28" s="215">
        <v>459</v>
      </c>
      <c r="AZ28" s="215" t="s">
        <v>519</v>
      </c>
      <c r="BA28" s="215" t="s">
        <v>522</v>
      </c>
      <c r="BB28" s="215" t="s">
        <v>527</v>
      </c>
      <c r="BC28" s="215" t="s">
        <v>529</v>
      </c>
      <c r="BD28" s="215" t="str">
        <f t="shared" ref="BD28:BD86" si="50">CONCATENATE(BB28,", ",BA28,", ",N28,", ","договор № ",BC28)</f>
        <v>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M_00.0022.000022</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Дружная в части замены устройств РЗА присоединений ОВ-110-220</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541</v>
      </c>
    </row>
    <row r="22" spans="1:2" x14ac:dyDescent="0.25">
      <c r="A22" s="157" t="s">
        <v>306</v>
      </c>
      <c r="B22" s="157" t="s">
        <v>546</v>
      </c>
    </row>
    <row r="23" spans="1:2" x14ac:dyDescent="0.25">
      <c r="A23" s="157" t="s">
        <v>288</v>
      </c>
      <c r="B23" s="157" t="s">
        <v>532</v>
      </c>
    </row>
    <row r="24" spans="1:2" x14ac:dyDescent="0.25">
      <c r="A24" s="157" t="s">
        <v>307</v>
      </c>
      <c r="B24" s="157" t="s">
        <v>425</v>
      </c>
    </row>
    <row r="25" spans="1:2" x14ac:dyDescent="0.25">
      <c r="A25" s="158" t="s">
        <v>308</v>
      </c>
      <c r="B25" s="175">
        <v>45656</v>
      </c>
    </row>
    <row r="26" spans="1:2" x14ac:dyDescent="0.25">
      <c r="A26" s="158" t="s">
        <v>309</v>
      </c>
      <c r="B26" s="160" t="s">
        <v>545</v>
      </c>
    </row>
    <row r="27" spans="1:2" x14ac:dyDescent="0.25">
      <c r="A27" s="160" t="str">
        <f>CONCATENATE("Стоимость проекта в прогнозных ценах, млн. руб. с НДС")</f>
        <v>Стоимость проекта в прогнозных ценах, млн. руб. с НДС</v>
      </c>
      <c r="B27" s="171">
        <v>12.546685237453682</v>
      </c>
    </row>
    <row r="28" spans="1:2" ht="93.75" customHeight="1" x14ac:dyDescent="0.25">
      <c r="A28" s="159" t="s">
        <v>310</v>
      </c>
      <c r="B28" s="162" t="s">
        <v>533</v>
      </c>
    </row>
    <row r="29" spans="1:2" ht="28.5" x14ac:dyDescent="0.25">
      <c r="A29" s="160" t="s">
        <v>311</v>
      </c>
      <c r="B29" s="171">
        <f>'7. Паспорт отчет о закупке'!$AB$26*1.2/1000</f>
        <v>6.1289999999999996</v>
      </c>
    </row>
    <row r="30" spans="1:2" ht="28.5" x14ac:dyDescent="0.25">
      <c r="A30" s="160" t="s">
        <v>312</v>
      </c>
      <c r="B30" s="171">
        <f>'7. Паспорт отчет о закупке'!$AD$26/1000</f>
        <v>6.1289999999999996</v>
      </c>
    </row>
    <row r="31" spans="1:2" x14ac:dyDescent="0.25">
      <c r="A31" s="159" t="s">
        <v>313</v>
      </c>
      <c r="B31" s="161"/>
    </row>
    <row r="32" spans="1:2" ht="28.5" x14ac:dyDescent="0.25">
      <c r="A32" s="160" t="s">
        <v>314</v>
      </c>
      <c r="B32" s="171">
        <f>SUM(SUMIF(B33,"&gt;0",B33),SUMIF(B37,"&gt;0",B37),SUMIF(B41,"&gt;0",B41),SUMIF(B45,"&gt;0",B45),SUMIF(B49,"&gt;0",B49),SUMIF(B53,"&gt;0",B53))</f>
        <v>6.1289999999999996</v>
      </c>
    </row>
    <row r="33" spans="1:2" ht="30" x14ac:dyDescent="0.25">
      <c r="A33" s="168" t="s">
        <v>433</v>
      </c>
      <c r="B33" s="161">
        <f>IFERROR(IF(VLOOKUP(1,'7. Паспорт отчет о закупке'!$A$27:$CD$86,52,0)="ИП",VLOOKUP(1,'7. Паспорт отчет о закупке'!$A$27:$CD$86,30,0)/1000,"нд"),"нд")</f>
        <v>5.67</v>
      </c>
    </row>
    <row r="34" spans="1:2" x14ac:dyDescent="0.25">
      <c r="A34" s="168" t="s">
        <v>315</v>
      </c>
      <c r="B34" s="161">
        <f>IF(B33="нд","нд",$B33/$B$27*100)</f>
        <v>45.191218976899371</v>
      </c>
    </row>
    <row r="35" spans="1:2" x14ac:dyDescent="0.25">
      <c r="A35" s="168" t="s">
        <v>316</v>
      </c>
      <c r="B35" s="161">
        <f>IF(VLOOKUP(1,'7. Паспорт отчет о закупке'!$A$27:$CD$86,52,0)="ИП",VLOOKUP(1,'7. Паспорт отчет о закупке'!$A$27:$CD$86,51,0)/1000,"нд")</f>
        <v>5.5767223800000005</v>
      </c>
    </row>
    <row r="36" spans="1:2" x14ac:dyDescent="0.25">
      <c r="A36" s="168" t="s">
        <v>437</v>
      </c>
      <c r="B36" s="161">
        <f>IF(VLOOKUP(1,'7. Паспорт отчет о закупке'!$A$27:$CD$86,52,0)="ИП",VLOOKUP(1,'7. Паспорт отчет о закупке'!$A$27:$CD$86,50,0)/1000,"нд")</f>
        <v>4.6472686400000001</v>
      </c>
    </row>
    <row r="37" spans="1:2" ht="30" x14ac:dyDescent="0.25">
      <c r="A37" s="168" t="s">
        <v>433</v>
      </c>
      <c r="B37" s="161">
        <f>IF(VLOOKUP(2,'7. Паспорт отчет о закупке'!$A$27:$CD$86,52,0)="ИП",VLOOKUP(2,'7. Паспорт отчет о закупке'!$A$27:$CD$86,30,0)/1000,"нд")</f>
        <v>0.45900000000000002</v>
      </c>
    </row>
    <row r="38" spans="1:2" x14ac:dyDescent="0.25">
      <c r="A38" s="168" t="s">
        <v>315</v>
      </c>
      <c r="B38" s="161">
        <f>IF(B37="нд","нд",$B37/$B$27*100)</f>
        <v>3.6583367743204254</v>
      </c>
    </row>
    <row r="39" spans="1:2" x14ac:dyDescent="0.25">
      <c r="A39" s="168" t="s">
        <v>316</v>
      </c>
      <c r="B39" s="161">
        <f>IF(VLOOKUP(2,'7. Паспорт отчет о закупке'!$A$27:$CD$86,52,0)="ИП",VLOOKUP(2,'7. Паспорт отчет о закупке'!$A$27:$CD$86,51,0)/1000,"нд")</f>
        <v>0.45900000000000002</v>
      </c>
    </row>
    <row r="40" spans="1:2" x14ac:dyDescent="0.25">
      <c r="A40" s="168" t="s">
        <v>437</v>
      </c>
      <c r="B40" s="161">
        <f>IF(VLOOKUP(2,'7. Паспорт отчет о закупке'!$A$27:$CD$86,52,0)="ИП",VLOOKUP(2,'7. Паспорт отчет о закупке'!$A$27:$CD$86,50,0)/1000,"нд")</f>
        <v>0.38250000000000001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45.191218976899371</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3.6583367743204254</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6.0504881747036841</v>
      </c>
    </row>
    <row r="90" spans="1:7" x14ac:dyDescent="0.25">
      <c r="A90" s="158" t="s">
        <v>436</v>
      </c>
      <c r="B90" s="171">
        <f>IFERROR(SUM(B91*1.2/$B$27*100),0)</f>
        <v>48.259782224590587</v>
      </c>
    </row>
    <row r="91" spans="1:7" x14ac:dyDescent="0.25">
      <c r="A91" s="158" t="s">
        <v>441</v>
      </c>
      <c r="B91" s="171">
        <f>'6.2. Паспорт фин осв ввод'!D34-'6.2. Паспорт фин осв ввод'!E34</f>
        <v>5.0458358100000025</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"ЭКРА-СИБИРЬ", СМР, Выполнение строительно-монтажных и пусконаладочных работ по проекту "Реконструкция ПС 220 кВ Дружная в части замены устройств РЗА присоединений ОВ-110-220", договор № ИП-23-00107 от 14.04.2023
ООО "АКД-Проект", ПИР, Выполнение проектно-изыскательских работ по проекту "Реконструкция ПС 220 кВ Дружная в части замены устройств РЗА присоединений ОВ-110-220", договор № ИП-22-00081 от 12.04.2022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M_00.0022.000022</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Дружная в части замены устройств РЗА присоединений ОВ-110-220</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M_00.0022.000022</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Дружная в части замены устройств РЗА присоединений ОВ-110-220</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Дружная в части замены устройств РЗА присоединений ОВ-110-220</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M_00.0022.000022</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в части замены устройств РЗА присоединений ОВ-110-220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M_00.0022.000022</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Дружная в части замены устройств РЗА присоединений ОВ-110-220</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M_00.0022.000022</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Дружная в части замены устройств РЗА присоединений ОВ-110-220</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M_00.0022.000022</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Дружная в части замены устройств РЗА присоединений ОВ-110-220</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60.57031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M_00.0022.000022</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Дружная в части замены устройств РЗА присоединений ОВ-110-220</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45574</v>
      </c>
      <c r="E25" s="255">
        <v>44573</v>
      </c>
      <c r="F25" s="255">
        <v>45656</v>
      </c>
      <c r="G25" s="256">
        <v>0.72499999999999998</v>
      </c>
      <c r="H25" s="256">
        <v>0.97499999999999998</v>
      </c>
      <c r="I25" s="252"/>
      <c r="J25" s="252" t="s">
        <v>425</v>
      </c>
      <c r="L25" s="290"/>
    </row>
    <row r="26" spans="1:12" x14ac:dyDescent="0.25">
      <c r="A26" s="257" t="s">
        <v>454</v>
      </c>
      <c r="B26" s="258" t="s">
        <v>455</v>
      </c>
      <c r="C26" s="255" t="s">
        <v>425</v>
      </c>
      <c r="D26" s="255" t="s">
        <v>425</v>
      </c>
      <c r="E26" s="255" t="s">
        <v>425</v>
      </c>
      <c r="F26" s="255" t="s">
        <v>425</v>
      </c>
      <c r="G26" s="260" t="s">
        <v>425</v>
      </c>
      <c r="H26" s="260" t="s">
        <v>425</v>
      </c>
      <c r="I26" s="257"/>
      <c r="J26" s="257" t="s">
        <v>425</v>
      </c>
    </row>
    <row r="27" spans="1:12" x14ac:dyDescent="0.25">
      <c r="A27" s="257" t="s">
        <v>456</v>
      </c>
      <c r="B27" s="258" t="s">
        <v>457</v>
      </c>
      <c r="C27" s="255" t="s">
        <v>425</v>
      </c>
      <c r="D27" s="255" t="s">
        <v>425</v>
      </c>
      <c r="E27" s="255" t="s">
        <v>425</v>
      </c>
      <c r="F27" s="255" t="s">
        <v>425</v>
      </c>
      <c r="G27" s="260" t="s">
        <v>425</v>
      </c>
      <c r="H27" s="260" t="s">
        <v>425</v>
      </c>
      <c r="I27" s="257"/>
      <c r="J27" s="257" t="s">
        <v>425</v>
      </c>
    </row>
    <row r="28" spans="1:12" ht="31.5" x14ac:dyDescent="0.25">
      <c r="A28" s="257" t="s">
        <v>458</v>
      </c>
      <c r="B28" s="258" t="s">
        <v>459</v>
      </c>
      <c r="C28" s="255" t="s">
        <v>425</v>
      </c>
      <c r="D28" s="255" t="s">
        <v>425</v>
      </c>
      <c r="E28" s="255" t="s">
        <v>425</v>
      </c>
      <c r="F28" s="255" t="s">
        <v>425</v>
      </c>
      <c r="G28" s="260" t="s">
        <v>425</v>
      </c>
      <c r="H28" s="260" t="s">
        <v>425</v>
      </c>
      <c r="I28" s="257"/>
      <c r="J28" s="257" t="s">
        <v>425</v>
      </c>
    </row>
    <row r="29" spans="1:12" x14ac:dyDescent="0.25">
      <c r="A29" s="257" t="s">
        <v>460</v>
      </c>
      <c r="B29" s="258" t="s">
        <v>461</v>
      </c>
      <c r="C29" s="255" t="s">
        <v>425</v>
      </c>
      <c r="D29" s="255" t="s">
        <v>425</v>
      </c>
      <c r="E29" s="255" t="s">
        <v>425</v>
      </c>
      <c r="F29" s="255" t="s">
        <v>425</v>
      </c>
      <c r="G29" s="260" t="s">
        <v>425</v>
      </c>
      <c r="H29" s="260" t="s">
        <v>425</v>
      </c>
      <c r="I29" s="257"/>
      <c r="J29" s="257" t="s">
        <v>425</v>
      </c>
    </row>
    <row r="30" spans="1:12" x14ac:dyDescent="0.25">
      <c r="A30" s="257" t="s">
        <v>462</v>
      </c>
      <c r="B30" s="258" t="s">
        <v>463</v>
      </c>
      <c r="C30" s="255" t="s">
        <v>425</v>
      </c>
      <c r="D30" s="255" t="s">
        <v>425</v>
      </c>
      <c r="E30" s="255" t="s">
        <v>425</v>
      </c>
      <c r="F30" s="255" t="s">
        <v>425</v>
      </c>
      <c r="G30" s="260" t="s">
        <v>425</v>
      </c>
      <c r="H30" s="260" t="s">
        <v>425</v>
      </c>
      <c r="I30" s="257"/>
      <c r="J30" s="257" t="s">
        <v>425</v>
      </c>
    </row>
    <row r="31" spans="1:12" x14ac:dyDescent="0.25">
      <c r="A31" s="257" t="s">
        <v>464</v>
      </c>
      <c r="B31" s="258" t="s">
        <v>465</v>
      </c>
      <c r="C31" s="255">
        <v>44562</v>
      </c>
      <c r="D31" s="255">
        <v>45394</v>
      </c>
      <c r="E31" s="255">
        <v>44573</v>
      </c>
      <c r="F31" s="255">
        <v>45322</v>
      </c>
      <c r="G31" s="260">
        <v>1</v>
      </c>
      <c r="H31" s="260">
        <v>1</v>
      </c>
      <c r="I31" s="257"/>
      <c r="J31" s="257" t="s">
        <v>425</v>
      </c>
    </row>
    <row r="32" spans="1:12" x14ac:dyDescent="0.25">
      <c r="A32" s="257" t="s">
        <v>466</v>
      </c>
      <c r="B32" s="258" t="s">
        <v>467</v>
      </c>
      <c r="C32" s="255">
        <v>44723</v>
      </c>
      <c r="D32" s="255">
        <v>45514</v>
      </c>
      <c r="E32" s="255">
        <v>44723</v>
      </c>
      <c r="F32" s="255">
        <v>45626</v>
      </c>
      <c r="G32" s="260" t="s">
        <v>551</v>
      </c>
      <c r="H32" s="260" t="s">
        <v>425</v>
      </c>
      <c r="I32" s="257"/>
      <c r="J32" s="257" t="s">
        <v>425</v>
      </c>
    </row>
    <row r="33" spans="1:10" ht="31.5" x14ac:dyDescent="0.25">
      <c r="A33" s="257" t="s">
        <v>468</v>
      </c>
      <c r="B33" s="258" t="s">
        <v>469</v>
      </c>
      <c r="C33" s="255" t="s">
        <v>425</v>
      </c>
      <c r="D33" s="255" t="s">
        <v>425</v>
      </c>
      <c r="E33" s="255" t="s">
        <v>425</v>
      </c>
      <c r="F33" s="255" t="s">
        <v>425</v>
      </c>
      <c r="G33" s="260" t="s">
        <v>425</v>
      </c>
      <c r="H33" s="260" t="s">
        <v>425</v>
      </c>
      <c r="I33" s="257"/>
      <c r="J33" s="257" t="s">
        <v>425</v>
      </c>
    </row>
    <row r="34" spans="1:10" ht="31.5" x14ac:dyDescent="0.25">
      <c r="A34" s="257" t="s">
        <v>470</v>
      </c>
      <c r="B34" s="258" t="s">
        <v>471</v>
      </c>
      <c r="C34" s="255" t="s">
        <v>425</v>
      </c>
      <c r="D34" s="255" t="s">
        <v>425</v>
      </c>
      <c r="E34" s="255" t="s">
        <v>425</v>
      </c>
      <c r="F34" s="255" t="s">
        <v>425</v>
      </c>
      <c r="G34" s="260" t="s">
        <v>425</v>
      </c>
      <c r="H34" s="260" t="s">
        <v>425</v>
      </c>
      <c r="I34" s="257"/>
      <c r="J34" s="257" t="s">
        <v>425</v>
      </c>
    </row>
    <row r="35" spans="1:10" x14ac:dyDescent="0.25">
      <c r="A35" s="257" t="s">
        <v>472</v>
      </c>
      <c r="B35" s="258" t="s">
        <v>473</v>
      </c>
      <c r="C35" s="255">
        <v>45046</v>
      </c>
      <c r="D35" s="255">
        <v>45574</v>
      </c>
      <c r="E35" s="255">
        <v>44998</v>
      </c>
      <c r="F35" s="255">
        <v>45656</v>
      </c>
      <c r="G35" s="260" t="s">
        <v>552</v>
      </c>
      <c r="H35" s="260" t="s">
        <v>425</v>
      </c>
      <c r="I35" s="257"/>
      <c r="J35" s="257" t="s">
        <v>425</v>
      </c>
    </row>
    <row r="36" spans="1:10" x14ac:dyDescent="0.25">
      <c r="A36" s="257" t="s">
        <v>474</v>
      </c>
      <c r="B36" s="258" t="s">
        <v>475</v>
      </c>
      <c r="C36" s="255" t="s">
        <v>425</v>
      </c>
      <c r="D36" s="255" t="s">
        <v>425</v>
      </c>
      <c r="E36" s="255" t="s">
        <v>425</v>
      </c>
      <c r="F36" s="255" t="s">
        <v>425</v>
      </c>
      <c r="G36" s="260" t="s">
        <v>425</v>
      </c>
      <c r="H36" s="260" t="s">
        <v>425</v>
      </c>
      <c r="I36" s="257"/>
      <c r="J36" s="257" t="s">
        <v>425</v>
      </c>
    </row>
    <row r="37" spans="1:10" x14ac:dyDescent="0.25">
      <c r="A37" s="257" t="s">
        <v>476</v>
      </c>
      <c r="B37" s="258" t="s">
        <v>477</v>
      </c>
      <c r="C37" s="255">
        <v>44723</v>
      </c>
      <c r="D37" s="255">
        <v>45514</v>
      </c>
      <c r="E37" s="255">
        <v>44723</v>
      </c>
      <c r="F37" s="255">
        <v>45514</v>
      </c>
      <c r="G37" s="260" t="s">
        <v>551</v>
      </c>
      <c r="H37" s="260" t="s">
        <v>551</v>
      </c>
      <c r="I37" s="257" t="s">
        <v>555</v>
      </c>
      <c r="J37" s="257" t="s">
        <v>425</v>
      </c>
    </row>
    <row r="38" spans="1:10" ht="31.5" x14ac:dyDescent="0.25">
      <c r="A38" s="252">
        <v>2</v>
      </c>
      <c r="B38" s="254" t="s">
        <v>503</v>
      </c>
      <c r="C38" s="255" t="s">
        <v>425</v>
      </c>
      <c r="D38" s="255" t="s">
        <v>425</v>
      </c>
      <c r="E38" s="255" t="s">
        <v>425</v>
      </c>
      <c r="F38" s="255" t="s">
        <v>425</v>
      </c>
      <c r="G38" s="261">
        <v>0.85</v>
      </c>
      <c r="H38" s="261">
        <v>1</v>
      </c>
      <c r="I38" s="252"/>
      <c r="J38" s="252" t="s">
        <v>425</v>
      </c>
    </row>
    <row r="39" spans="1:10" ht="31.5" x14ac:dyDescent="0.25">
      <c r="A39" s="262" t="s">
        <v>478</v>
      </c>
      <c r="B39" s="258" t="s">
        <v>479</v>
      </c>
      <c r="C39" s="255">
        <v>44995</v>
      </c>
      <c r="D39" s="255">
        <v>45544</v>
      </c>
      <c r="E39" s="255">
        <v>44604</v>
      </c>
      <c r="F39" s="255">
        <v>45322</v>
      </c>
      <c r="G39" s="263">
        <v>1</v>
      </c>
      <c r="H39" s="263">
        <v>1</v>
      </c>
      <c r="I39" s="257"/>
      <c r="J39" s="257" t="s">
        <v>425</v>
      </c>
    </row>
    <row r="40" spans="1:10" x14ac:dyDescent="0.25">
      <c r="A40" s="262" t="s">
        <v>480</v>
      </c>
      <c r="B40" s="258" t="s">
        <v>481</v>
      </c>
      <c r="C40" s="255" t="s">
        <v>425</v>
      </c>
      <c r="D40" s="255" t="s">
        <v>425</v>
      </c>
      <c r="E40" s="255">
        <v>44783</v>
      </c>
      <c r="F40" s="255">
        <v>45636</v>
      </c>
      <c r="G40" s="263" t="s">
        <v>553</v>
      </c>
      <c r="H40" s="263" t="s">
        <v>425</v>
      </c>
      <c r="I40" s="257"/>
      <c r="J40" s="257" t="s">
        <v>425</v>
      </c>
    </row>
    <row r="41" spans="1:10" x14ac:dyDescent="0.25">
      <c r="A41" s="252">
        <v>3</v>
      </c>
      <c r="B41" s="254" t="s">
        <v>482</v>
      </c>
      <c r="C41" s="255">
        <v>45178</v>
      </c>
      <c r="D41" s="255">
        <v>45644</v>
      </c>
      <c r="E41" s="255">
        <v>45178</v>
      </c>
      <c r="F41" s="255">
        <v>45646</v>
      </c>
      <c r="G41" s="261">
        <v>0.05</v>
      </c>
      <c r="H41" s="261" t="s">
        <v>425</v>
      </c>
      <c r="I41" s="252"/>
      <c r="J41" s="252" t="s">
        <v>425</v>
      </c>
    </row>
    <row r="42" spans="1:10" x14ac:dyDescent="0.25">
      <c r="A42" s="257" t="s">
        <v>483</v>
      </c>
      <c r="B42" s="258" t="s">
        <v>484</v>
      </c>
      <c r="C42" s="255">
        <v>45178</v>
      </c>
      <c r="D42" s="255">
        <v>45614</v>
      </c>
      <c r="E42" s="255">
        <v>45178</v>
      </c>
      <c r="F42" s="255">
        <v>45626</v>
      </c>
      <c r="G42" s="263" t="s">
        <v>554</v>
      </c>
      <c r="H42" s="263" t="s">
        <v>425</v>
      </c>
      <c r="I42" s="257"/>
      <c r="J42" s="257" t="s">
        <v>425</v>
      </c>
    </row>
    <row r="43" spans="1:10" x14ac:dyDescent="0.25">
      <c r="A43" s="257" t="s">
        <v>485</v>
      </c>
      <c r="B43" s="258" t="s">
        <v>486</v>
      </c>
      <c r="C43" s="255" t="s">
        <v>425</v>
      </c>
      <c r="D43" s="255" t="s">
        <v>425</v>
      </c>
      <c r="E43" s="255" t="s">
        <v>425</v>
      </c>
      <c r="F43" s="255" t="s">
        <v>425</v>
      </c>
      <c r="G43" s="263" t="s">
        <v>425</v>
      </c>
      <c r="H43" s="263" t="s">
        <v>425</v>
      </c>
      <c r="I43" s="257"/>
      <c r="J43" s="257" t="s">
        <v>425</v>
      </c>
    </row>
    <row r="44" spans="1:10" x14ac:dyDescent="0.25">
      <c r="A44" s="257" t="s">
        <v>487</v>
      </c>
      <c r="B44" s="258" t="s">
        <v>488</v>
      </c>
      <c r="C44" s="255" t="s">
        <v>425</v>
      </c>
      <c r="D44" s="255" t="s">
        <v>425</v>
      </c>
      <c r="E44" s="255" t="s">
        <v>425</v>
      </c>
      <c r="F44" s="255" t="s">
        <v>425</v>
      </c>
      <c r="G44" s="263" t="s">
        <v>425</v>
      </c>
      <c r="H44" s="263" t="s">
        <v>425</v>
      </c>
      <c r="I44" s="257"/>
      <c r="J44" s="257" t="s">
        <v>425</v>
      </c>
    </row>
    <row r="45" spans="1:10" ht="31.5" x14ac:dyDescent="0.25">
      <c r="A45" s="257" t="s">
        <v>489</v>
      </c>
      <c r="B45" s="258" t="s">
        <v>490</v>
      </c>
      <c r="C45" s="255" t="s">
        <v>425</v>
      </c>
      <c r="D45" s="255" t="s">
        <v>425</v>
      </c>
      <c r="E45" s="255" t="s">
        <v>425</v>
      </c>
      <c r="F45" s="255" t="s">
        <v>425</v>
      </c>
      <c r="G45" s="263" t="s">
        <v>425</v>
      </c>
      <c r="H45" s="263" t="s">
        <v>425</v>
      </c>
      <c r="I45" s="257"/>
      <c r="J45" s="257" t="s">
        <v>425</v>
      </c>
    </row>
    <row r="46" spans="1:10" ht="63" x14ac:dyDescent="0.25">
      <c r="A46" s="257" t="s">
        <v>491</v>
      </c>
      <c r="B46" s="258" t="s">
        <v>492</v>
      </c>
      <c r="C46" s="255" t="s">
        <v>425</v>
      </c>
      <c r="D46" s="255" t="s">
        <v>425</v>
      </c>
      <c r="E46" s="255" t="s">
        <v>425</v>
      </c>
      <c r="F46" s="255" t="s">
        <v>425</v>
      </c>
      <c r="G46" s="263" t="s">
        <v>425</v>
      </c>
      <c r="H46" s="263" t="s">
        <v>425</v>
      </c>
      <c r="I46" s="257"/>
      <c r="J46" s="257" t="s">
        <v>425</v>
      </c>
    </row>
    <row r="47" spans="1:10" x14ac:dyDescent="0.25">
      <c r="A47" s="257" t="s">
        <v>493</v>
      </c>
      <c r="B47" s="258" t="s">
        <v>494</v>
      </c>
      <c r="C47" s="255">
        <v>45248</v>
      </c>
      <c r="D47" s="255">
        <v>45644</v>
      </c>
      <c r="E47" s="255">
        <v>45248</v>
      </c>
      <c r="F47" s="255">
        <v>45646</v>
      </c>
      <c r="G47" s="263" t="s">
        <v>552</v>
      </c>
      <c r="H47" s="263" t="s">
        <v>425</v>
      </c>
      <c r="I47" s="257"/>
      <c r="J47" s="257" t="s">
        <v>425</v>
      </c>
    </row>
    <row r="48" spans="1:10" x14ac:dyDescent="0.25">
      <c r="A48" s="252">
        <v>4</v>
      </c>
      <c r="B48" s="254" t="s">
        <v>495</v>
      </c>
      <c r="C48" s="255">
        <v>45278</v>
      </c>
      <c r="D48" s="255">
        <v>45656</v>
      </c>
      <c r="E48" s="255">
        <v>45561</v>
      </c>
      <c r="F48" s="255">
        <v>45656</v>
      </c>
      <c r="G48" s="261">
        <v>0</v>
      </c>
      <c r="H48" s="261" t="s">
        <v>425</v>
      </c>
      <c r="I48" s="252"/>
      <c r="J48" s="252" t="s">
        <v>425</v>
      </c>
    </row>
    <row r="49" spans="1:10" x14ac:dyDescent="0.25">
      <c r="A49" s="257" t="s">
        <v>496</v>
      </c>
      <c r="B49" s="258" t="s">
        <v>497</v>
      </c>
      <c r="C49" s="255">
        <v>45278</v>
      </c>
      <c r="D49" s="255">
        <v>45647</v>
      </c>
      <c r="E49" s="255">
        <v>45561</v>
      </c>
      <c r="F49" s="255">
        <v>45650</v>
      </c>
      <c r="G49" s="263" t="s">
        <v>552</v>
      </c>
      <c r="H49" s="263" t="s">
        <v>425</v>
      </c>
      <c r="I49" s="257"/>
      <c r="J49" s="257" t="s">
        <v>425</v>
      </c>
    </row>
    <row r="50" spans="1:10" ht="47.25" x14ac:dyDescent="0.25">
      <c r="A50" s="257" t="s">
        <v>498</v>
      </c>
      <c r="B50" s="258" t="s">
        <v>499</v>
      </c>
      <c r="C50" s="255" t="s">
        <v>425</v>
      </c>
      <c r="D50" s="255" t="s">
        <v>425</v>
      </c>
      <c r="E50" s="255" t="s">
        <v>425</v>
      </c>
      <c r="F50" s="255" t="s">
        <v>425</v>
      </c>
      <c r="G50" s="263" t="s">
        <v>425</v>
      </c>
      <c r="H50" s="263" t="s">
        <v>425</v>
      </c>
      <c r="I50" s="257"/>
      <c r="J50" s="257" t="s">
        <v>425</v>
      </c>
    </row>
    <row r="51" spans="1:10" ht="31.5" x14ac:dyDescent="0.25">
      <c r="A51" s="257" t="s">
        <v>500</v>
      </c>
      <c r="B51" s="258" t="s">
        <v>501</v>
      </c>
      <c r="C51" s="255" t="s">
        <v>425</v>
      </c>
      <c r="D51" s="255" t="s">
        <v>425</v>
      </c>
      <c r="E51" s="255" t="s">
        <v>425</v>
      </c>
      <c r="F51" s="255" t="s">
        <v>425</v>
      </c>
      <c r="G51" s="263" t="s">
        <v>425</v>
      </c>
      <c r="H51" s="263" t="s">
        <v>425</v>
      </c>
      <c r="I51" s="257"/>
      <c r="J51" s="257" t="s">
        <v>425</v>
      </c>
    </row>
    <row r="52" spans="1:10" ht="31.5" x14ac:dyDescent="0.25">
      <c r="A52" s="259" t="s">
        <v>502</v>
      </c>
      <c r="B52" s="258" t="s">
        <v>503</v>
      </c>
      <c r="C52" s="255" t="s">
        <v>425</v>
      </c>
      <c r="D52" s="255" t="s">
        <v>425</v>
      </c>
      <c r="E52" s="255" t="s">
        <v>425</v>
      </c>
      <c r="F52" s="255" t="s">
        <v>425</v>
      </c>
      <c r="G52" s="263" t="s">
        <v>425</v>
      </c>
      <c r="H52" s="263" t="s">
        <v>425</v>
      </c>
      <c r="I52" s="257"/>
      <c r="J52" s="257" t="s">
        <v>425</v>
      </c>
    </row>
    <row r="53" spans="1:10" x14ac:dyDescent="0.25">
      <c r="A53" s="257" t="s">
        <v>504</v>
      </c>
      <c r="B53" s="264" t="s">
        <v>505</v>
      </c>
      <c r="C53" s="255">
        <v>45281</v>
      </c>
      <c r="D53" s="255">
        <v>45656</v>
      </c>
      <c r="E53" s="255">
        <v>45565</v>
      </c>
      <c r="F53" s="255">
        <v>45656</v>
      </c>
      <c r="G53" s="263" t="s">
        <v>552</v>
      </c>
      <c r="H53" s="263" t="s">
        <v>425</v>
      </c>
      <c r="I53" s="257"/>
      <c r="J53" s="257" t="s">
        <v>425</v>
      </c>
    </row>
    <row r="54" spans="1:10" x14ac:dyDescent="0.25">
      <c r="A54" s="257" t="s">
        <v>506</v>
      </c>
      <c r="B54" s="258" t="s">
        <v>507</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2024-11-14T09:38:41Z</dcterms:modified>
</cp:coreProperties>
</file>