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30BEBE5F-1F73-4ADC-9612-F96BEC2778E0}" xr6:coauthVersionLast="47" xr6:coauthVersionMax="47" xr10:uidLastSave="{00000000-0000-0000-0000-000000000000}"/>
  <bookViews>
    <workbookView xWindow="30210" yWindow="210"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ТП'!$A$21:$AB$28</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ТП'!$A$1:$S$28</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8" i="12" l="1"/>
  <c r="I28" i="12"/>
  <c r="P28" i="12"/>
  <c r="H28" i="12"/>
  <c r="M28" i="12"/>
  <c r="Q28" i="12"/>
  <c r="O28" i="12"/>
  <c r="N28" i="12"/>
  <c r="R28" i="12"/>
  <c r="S28"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29" i="5"/>
  <c r="AE70" i="5"/>
  <c r="AE37" i="5"/>
  <c r="AE51" i="5"/>
  <c r="AE74" i="5"/>
  <c r="AE84" i="5"/>
  <c r="AE46" i="5"/>
  <c r="AE38" i="5"/>
  <c r="AE44" i="5"/>
  <c r="AE36" i="5"/>
  <c r="AE41" i="5"/>
  <c r="AE42" i="5"/>
  <c r="AE34" i="5"/>
  <c r="AE55" i="5"/>
  <c r="AE60" i="5"/>
  <c r="AE80" i="5"/>
  <c r="AE75" i="5"/>
  <c r="AE79" i="5"/>
  <c r="AE30" i="5"/>
  <c r="AE54" i="5"/>
  <c r="AE52"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<sst xmlns="http://schemas.openxmlformats.org/spreadsheetml/2006/main" count="4181" uniqueCount="633">
  <si>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</si>
  <si>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</si>
  <si>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</si>
  <si>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</si>
  <si>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</si>
  <si>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</si>
  <si>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</si>
  <si>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</si>
  <si>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</si>
  <si>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</si>
  <si>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</si>
  <si>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</si>
  <si>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</si>
  <si>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</si>
  <si>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</si>
  <si>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</si>
  <si>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</si>
  <si>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</si>
  <si>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</si>
  <si>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</si>
  <si>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</si>
  <si>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</si>
  <si>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</si>
  <si>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</si>
  <si>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</si>
  <si>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</si>
  <si>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</si>
  <si>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</si>
  <si>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</si>
  <si>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</si>
  <si>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</si>
  <si>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</si>
  <si>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</si>
  <si>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</si>
  <si>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</si>
  <si>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</si>
  <si>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</si>
  <si>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</si>
  <si>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</si>
  <si>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</si>
  <si>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</si>
  <si>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</si>
  <si>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</si>
  <si>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</si>
  <si>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</si>
  <si>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</si>
  <si>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</si>
  <si>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</si>
  <si>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</si>
  <si>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</si>
  <si>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</si>
  <si>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</si>
  <si>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</si>
  <si>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</si>
  <si>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</si>
  <si>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</si>
  <si>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</si>
  <si>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</si>
  <si>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</si>
  <si>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</si>
  <si>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</si>
  <si>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</si>
  <si>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</si>
  <si>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</si>
  <si>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</si>
  <si>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</si>
  <si>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</si>
  <si>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</si>
  <si>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</si>
  <si>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</si>
  <si>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</si>
  <si>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</si>
  <si>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</si>
  <si>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</si>
  <si>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</si>
  <si>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</si>
  <si>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</si>
  <si>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</si>
  <si>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</si>
  <si>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</si>
  <si>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</si>
  <si>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</si>
  <si>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</si>
  <si>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</si>
  <si>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</si>
  <si>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</si>
  <si>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</si>
  <si>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</si>
  <si>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</si>
  <si>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</si>
  <si>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</si>
  <si>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</si>
  <si>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</si>
  <si>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</si>
  <si>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</si>
  <si>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</si>
  <si>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</si>
  <si>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</si>
  <si>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</si>
  <si>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</si>
  <si>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</si>
  <si>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</si>
  <si>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</si>
  <si>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</si>
  <si>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</si>
  <si>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</si>
  <si>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</si>
  <si>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</si>
  <si>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</si>
  <si>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</si>
  <si>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</si>
  <si>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</si>
  <si>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</si>
  <si>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</si>
  <si>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</si>
  <si>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</si>
  <si>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</si>
  <si>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</si>
  <si>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</si>
  <si>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</si>
  <si>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</si>
  <si>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</si>
  <si>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</si>
  <si>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</si>
  <si>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</si>
  <si>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</si>
  <si>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</si>
  <si>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</si>
  <si>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</si>
  <si>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</si>
  <si>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</si>
  <si>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</si>
  <si>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</si>
  <si>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</si>
  <si>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</si>
  <si>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</si>
  <si>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</si>
  <si>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</si>
  <si>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</si>
  <si>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</si>
  <si>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</si>
  <si>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</si>
  <si>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</si>
  <si>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</si>
  <si>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</si>
  <si>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</si>
  <si>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</si>
  <si>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</si>
  <si>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</si>
  <si>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</si>
  <si>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</si>
  <si>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</si>
  <si>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</si>
  <si>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</si>
  <si>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</si>
  <si>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</si>
  <si>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</si>
  <si>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</si>
  <si>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</si>
  <si>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</si>
  <si>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</si>
  <si>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</si>
  <si>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</si>
  <si>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</si>
  <si>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</si>
  <si>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</si>
  <si>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</si>
  <si>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</si>
  <si>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</si>
  <si>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</si>
  <si>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</si>
  <si>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</si>
  <si>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</si>
  <si>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</si>
  <si>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</si>
  <si>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</si>
  <si>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</si>
  <si>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</si>
  <si>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</si>
  <si>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</si>
  <si>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</si>
  <si>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</si>
  <si>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</si>
  <si>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</si>
  <si>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</si>
  <si>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</si>
  <si>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</si>
  <si>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</si>
  <si>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</si>
  <si>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</si>
  <si>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</si>
  <si>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</si>
  <si>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</si>
  <si>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</si>
  <si>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</si>
  <si>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</si>
  <si>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</si>
  <si>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</si>
  <si>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</si>
  <si>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</si>
  <si>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</si>
  <si>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</si>
  <si>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</si>
  <si>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</si>
  <si>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</si>
  <si>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</si>
  <si>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</si>
  <si>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</si>
  <si>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</si>
  <si>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</si>
  <si>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</si>
  <si>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</si>
  <si>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</si>
  <si>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</si>
  <si>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</si>
  <si>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</si>
  <si>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</si>
  <si>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</si>
  <si>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</si>
  <si>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</si>
  <si>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</si>
  <si>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</si>
  <si>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</si>
  <si>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</si>
  <si>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</si>
  <si>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</si>
  <si>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</si>
  <si>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</si>
  <si>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</si>
  <si>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</si>
  <si>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</si>
  <si>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</si>
  <si>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</si>
  <si>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</si>
  <si>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</si>
  <si>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</si>
  <si>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</si>
  <si>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</si>
  <si>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</si>
  <si>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</si>
  <si>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</si>
  <si>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</si>
  <si>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</si>
  <si>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</si>
  <si>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</si>
  <si>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</si>
  <si>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</si>
  <si>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</si>
  <si>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</si>
  <si>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</si>
  <si>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</si>
  <si>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</si>
  <si>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</si>
  <si>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</si>
  <si>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</si>
  <si>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</si>
  <si>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</si>
  <si>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</si>
  <si>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</si>
  <si>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</si>
  <si>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</si>
  <si>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</si>
  <si>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</si>
  <si>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</si>
  <si>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</si>
  <si>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</si>
  <si>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</si>
  <si>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</si>
  <si>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</si>
  <si>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</si>
  <si>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</si>
  <si>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</si>
  <si>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</si>
  <si>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</si>
  <si>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</si>
  <si>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</si>
  <si>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</si>
  <si>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</si>
  <si>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</si>
  <si>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</si>
  <si>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</si>
  <si>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</si>
  <si>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</si>
  <si>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</si>
  <si>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</si>
  <si>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</si>
  <si>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</si>
  <si>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</si>
  <si>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</si>
  <si>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</si>
  <si>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</si>
  <si>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</si>
  <si>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</si>
  <si>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</si>
  <si>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</si>
  <si>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</si>
  <si>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</si>
  <si>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</si>
  <si>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</si>
  <si>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</si>
  <si>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</si>
  <si>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</si>
  <si>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</si>
  <si>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</si>
  <si>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</si>
  <si>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</si>
  <si>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</si>
  <si>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</si>
  <si>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</si>
  <si>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</si>
  <si>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</si>
  <si>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</si>
  <si>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</si>
  <si>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</si>
  <si>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</si>
  <si>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</si>
  <si>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</si>
  <si>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</si>
  <si>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</si>
  <si>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</si>
  <si>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</si>
  <si>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</si>
  <si>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</si>
  <si>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</si>
  <si>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</si>
  <si>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</si>
  <si>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</si>
  <si>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</si>
  <si>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</si>
  <si>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</si>
  <si>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</si>
  <si>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</si>
  <si>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</si>
  <si>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</si>
  <si>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</si>
  <si>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</si>
  <si>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</si>
  <si>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</si>
  <si>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</si>
  <si>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</si>
  <si>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</si>
  <si>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</si>
  <si>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</si>
  <si>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</si>
  <si>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</si>
  <si>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</si>
  <si>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</si>
  <si>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</si>
  <si>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</si>
  <si>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</si>
  <si>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</si>
  <si>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</si>
  <si>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</si>
  <si>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</si>
  <si>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</si>
  <si>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</si>
  <si>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</si>
  <si>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</si>
  <si>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</si>
  <si>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</si>
  <si>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</si>
  <si>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</si>
  <si>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</si>
  <si>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</si>
  <si>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</si>
  <si>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</si>
  <si>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</si>
  <si>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</si>
  <si>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</si>
  <si>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</si>
  <si>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</si>
  <si>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</si>
  <si>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</si>
  <si>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</si>
  <si>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</si>
  <si>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</si>
  <si>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</si>
  <si>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</si>
  <si>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</si>
  <si>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</si>
  <si>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</si>
  <si>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</si>
  <si>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</si>
  <si>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</si>
  <si>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</si>
  <si>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</si>
  <si>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</si>
  <si>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</si>
  <si>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</si>
  <si>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</si>
  <si>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</si>
  <si>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</si>
  <si>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</si>
  <si>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</si>
  <si>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</si>
  <si>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</si>
  <si>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</si>
  <si>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</si>
  <si>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</si>
  <si>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</si>
  <si>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</si>
  <si>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</si>
  <si>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</si>
  <si>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</si>
  <si>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</si>
  <si>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</si>
  <si>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</si>
  <si>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</si>
  <si>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</si>
  <si>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</si>
  <si>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</si>
  <si>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</si>
  <si>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</si>
  <si>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</si>
  <si>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</si>
  <si>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</si>
  <si>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</si>
  <si>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</si>
  <si>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</si>
  <si>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</si>
  <si>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</si>
  <si>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</si>
  <si>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</si>
  <si>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</si>
  <si>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</si>
  <si>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</si>
  <si>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</si>
  <si>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</si>
  <si>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</si>
  <si>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</si>
  <si>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</si>
  <si>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</si>
  <si>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</si>
  <si>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</si>
  <si>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</si>
  <si>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</si>
  <si>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</si>
  <si>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</si>
  <si>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</si>
  <si>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</si>
  <si>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</si>
  <si>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</si>
  <si>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</si>
  <si>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Утвержденный план</t>
  </si>
  <si>
    <t>Предложение по корректировке утвержденного плана</t>
  </si>
  <si>
    <t>по состоянию на 01.01.2024 года</t>
  </si>
  <si>
    <t>M_00.0014.000014</t>
  </si>
  <si>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</si>
  <si>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</si>
  <si>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</si>
  <si>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</si>
  <si>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</si>
  <si>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</si>
  <si>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</si>
  <si>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</si>
  <si>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</si>
  <si>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</si>
  <si>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</si>
  <si>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</si>
  <si>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</si>
  <si>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</si>
  <si>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</si>
  <si>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</si>
  <si>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</si>
  <si>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</si>
  <si>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</si>
  <si>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</si>
  <si>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</si>
  <si>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</si>
  <si>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</si>
  <si>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</si>
  <si>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</si>
  <si>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</si>
  <si>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</si>
  <si>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</si>
  <si>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</si>
  <si>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</si>
  <si>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</si>
  <si>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</si>
  <si>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</si>
  <si>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</si>
  <si>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</si>
  <si>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</si>
  <si>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</si>
  <si>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</si>
  <si>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</si>
  <si>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</si>
  <si>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</si>
  <si>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</si>
  <si>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</si>
  <si>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</si>
  <si>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</si>
  <si>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</si>
  <si>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</si>
  <si>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</si>
  <si>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</si>
  <si>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</si>
  <si>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</si>
  <si>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</si>
  <si>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</si>
  <si>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</si>
  <si>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</si>
  <si>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</si>
  <si>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</si>
  <si>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</si>
  <si>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</si>
  <si>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</si>
  <si>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</si>
  <si>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обусловлено смещением срока начала выполнения строительно-монтажных работ на объекте ПС 220 кВ Строительная по причине невозможности проезда на объект через земельный участок иного владельца, который препятствует проезду на объект</t>
  </si>
  <si>
    <t>ТМЦ</t>
  </si>
  <si>
    <t>Поставка трансформаторов ТРДЦН ПС Строительная 220 кВ</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</si>
  <si>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</si>
  <si>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</si>
  <si>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t>
  </si>
  <si>
    <t xml:space="preserve">ОБЩЕСТВО С ОГРАНИЧЕННОЙ ОТВЕТСТВЕННОСТЬЮ "ВЕЛЛЭНЕРДЖИ";
Общество с Ограниченной Ответственностью "Воронежский Трансформатор";
ОБЩЕСТВО С ОГРАНИЧЕННОЙ ОТВЕТСТВЕННОСТЬЮ "ПАРТНЕР-ТТ"
</t>
  </si>
  <si>
    <t>240115,3
239380,00
240115,3</t>
  </si>
  <si>
    <t xml:space="preserve">ОБЩЕСТВО С ОГРАНИЧЕННОЙ ОТВЕТСТВЕННОСТЬЮ "ВЕЛЛЭНЕРДЖИ";
Общество с Ограниченной Ответственностью "Воронежский Трансформатор"
</t>
  </si>
  <si>
    <t>ОБЩЕСТВО С ОГРАНИЧЕННОЙ ОТВЕТСТВЕННОСТЬЮ "ПАРТНЕР-ТТ"</t>
  </si>
  <si>
    <t>да</t>
  </si>
  <si>
    <t>https://com.roseltorg.ru/</t>
  </si>
  <si>
    <t>ПД</t>
  </si>
  <si>
    <t>ООО "ПАРТНЕР-ТТ"</t>
  </si>
  <si>
    <t>ПД-23-00119 от 20.04.2023</t>
  </si>
  <si>
    <t>ПИР</t>
  </si>
  <si>
    <t>Выполнение проектно-изыскательских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t>
  </si>
  <si>
    <t>Конкурс в электронной форме</t>
  </si>
  <si>
    <t>ОБЩЕСТВО С ОГРАНИЧЕННОЙ ОТВЕТСТВЕННОСТЬЮ "ВЕЛЛЭНЕРДЖИ"; ОБЩЕСТВО С ОГРАНИЧЕННОЙ ОТВЕТСТВЕННОСТЬЮ "ПРОЕКТНЫЙ ЦЕНТР СИБИРИ"; ОБЩЕСТВО С ОГРАНИЧЕННОЙ ОТВЕТСТВЕННОСТЬЮ "СЕВЕРНЫЙ СТАНДАРТ";  ОБЩЕСТВО С ОГРАНИЧЕННОЙ ОТВЕТСТВЕННОСТЬЮ "СЕВЕРЭНЕРГОПРОЕКТ";  ОБЩЕСТВО С ОГРАНИЧЕННОЙ ОТВЕТСТВЕННОСТЬЮ "СОЮЗЭНЕРГОПРОЕКТ"; ОБЩЕСТВО С ОГРАНИЧЕННОЙ ОТВЕТСТВЕННОСТЬЮ "ТЕХНОЛОГИИ ЭФФЕКТИВНОГО ПРОЕКТИРОВАНИЯ"; ОБЩЕСТВО С ОГРАНИЧЕННОЙ ОТВЕТСТВЕННОСТЬЮ "ПРАЙМЭНЕРГОИНЖИНИРИНГ"; ОБЩЕСТВО С ОГРАНИЧЕННОЙ ОТВЕТСТВЕННОСТЬЮ "МОДЭНС ГРУПП"; АКЦИОНЕРНОЕ ОБЩЕСТВО "ИНСТИТУТ АВТОМАТИЗАЦИИ ЭНЕРГЕТИЧЕСКИХ СИСТЕМ"; ОБЩЕСТВО С ОГРАНИЧЕННОЙ ОТВЕТСТВЕННОСТЬЮ ПРОЕКТНЫЙ ЦЕНТР "ЭКРА; АКЦИОНЕРНОЕ ОБЩЕСТВО ХОЛДИНГОВАЯ КОМПАНИЯ "ЭЛЕКТРОЗАВОД"; АКЦИОНЕРНОЕ ОБЩЕСТВО "РЕМОНТЭНЕРГОМОНТАЖ И СЕРВИС"; ОБЩЕСТВО С ОГРАНИЧЕННОЙ ОТВЕТСТВЕННОСТЬЮ "БАЙКАЛЭЛЕКТРО"</t>
  </si>
  <si>
    <t>15900,00; 15902,09; 15900,00; 15104,99; 15902,09; 15107,00; 14311,88; 15652,09; 14500,00; 15902,09; 15106,99; 15902,09; 13250,00</t>
  </si>
  <si>
    <t>ОБЩЕСТВО С ОГРАНИЧЕННОЙ ОТВЕТСТВЕННОСТЬЮ "НОВЫЙ ПРОЕКТНЫЙ ИНСТИТУТ"</t>
  </si>
  <si>
    <t>8000,00; 8157,75; 9540,00; 8725,39; 8963,92; 7337,41; 7271,15; -; -; 12671,52; -; -; -</t>
  </si>
  <si>
    <t>ООО "Веллэнерджи"</t>
  </si>
  <si>
    <t>https://www.roseltorg.ru/</t>
  </si>
  <si>
    <t>ИП</t>
  </si>
  <si>
    <t xml:space="preserve">ИП-22-00214 от 04.08.2022 </t>
  </si>
  <si>
    <t>Поставка реакторов и оборудования к ним</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</si>
  <si>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</si>
  <si>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2 других участника не видим, т.к. они были отклонениы на 1х частях и не приняли участие в аукционе</t>
  </si>
  <si>
    <t>не известно</t>
  </si>
  <si>
    <t>ОБЩЕСТВО С ОГРАНИЧЕННОЙ ОТВЕТСТВЕННОСТЬЮ "ИНЖЕНЕРНЫЙ ЦЕНТР СИБИРИ"</t>
  </si>
  <si>
    <t>ПД-23-00310 от 24.10.2023</t>
  </si>
  <si>
    <t>Поставка трансформаторов собственных нужд</t>
  </si>
  <si>
    <t>Запрос котировок в электронной форме</t>
  </si>
  <si>
    <t>ОБЩЕСТВО С ОГРАНИЧЕННОЙ ОТВЕТСТВЕННОСТЬЮ ТК "ЭНЕРГООБОРУДОВАНИЕ"
ОБЩЕСТВО С ОГРАНИЧЕННОЙ ОТВЕТСТВЕННОСТЬЮ "ЭЛЕКТРОМАШИНОСТРОИТЕЛЬНЫЙ ЗАВОД"</t>
  </si>
  <si>
    <t>2000;
1890</t>
  </si>
  <si>
    <t>ОБЩЕСТВО С ОГРАНИЧЕННОЙ ОТВЕТСТВЕННОСТЬЮ "ЭЛЕКТРОМАШИНОСТРОИТЕЛЬНЫЙ ЗАВОД"</t>
  </si>
  <si>
    <t>ОБЩЕСТВО С ОГРАНИЧЕННОЙ ОТВЕТСТВЕННОСТЬЮ ТК "ЭНЕРГООБОРУДОВАНИЕ"</t>
  </si>
  <si>
    <t>ПД-23-00311 от 20.10.2023</t>
  </si>
  <si>
    <t>СМР</t>
  </si>
  <si>
    <t>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здания ОПУ-ЗРУ комплектно с оборудованием</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</si>
  <si>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</si>
  <si>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"ВЕЛЛЭНЕРДЖИ". Наименование двух других участников не известно, т.к. отклонение заявок было на 1-х частях</t>
  </si>
  <si>
    <t>-</t>
  </si>
  <si>
    <t>Наименование двух участников, заявки которых отклонены, не известно, т.к. отклонение заявок было на 1-х частях</t>
  </si>
  <si>
    <t>ОБЩЕСТВО С ОГРАНИЧЕННОЙ ОТВЕТСТВЕННОСТЬЮ "ВЕЛЛЭНЕРДЖИ"</t>
  </si>
  <si>
    <t>17.03.2024 (решение УФАС от 12.03.2024)</t>
  </si>
  <si>
    <t>Действия третьего лица ООО "Инженерные сети трейд" в связи с огланичением въезда на территорию подстанции через земельный участок, принадлежащий ООО "Инжененые сети Трейд"</t>
  </si>
  <si>
    <t>ИП-24-00029 от 18.03.2024</t>
  </si>
  <si>
    <t>Поставка шкафов защит</t>
  </si>
  <si>
    <t>ОБЩЕСТВО С ОГРАНИЧЕННОЙ ОТВЕТСТВЕННОСТЬЮ "ЭКРА-ВОСТОК"
ОБЩЕСТВО С ОГРАНИЧЕННОЙ ОТВЕТСТВЕННОСТЬЮ "СИБЭЛЕКТРОМОНТАЖ"
ОБЩЕСТВО С ОГРАНИЧЕННОЙ ОТВЕТСТВЕННОСТЬЮ "ИНЖЕНЕРНЫЙ ЦЕНТР "АВТОМАТИЗАЦИЯ И ДИСПЕТЧЕРИЗАЦИЯ"</t>
  </si>
  <si>
    <t>11610
11634
11630</t>
  </si>
  <si>
    <t>ОБЩЕСТВО С ОГРАНИЧЕННОЙ ОТВЕТСТВЕННОСТЬЮ "ИНЖЕНЕРНЫЙ ЦЕНТР "АВТОМАТИЗАЦИЯ И ДИСПЕТЧЕРИЗАЦИЯ"</t>
  </si>
  <si>
    <t>11549
11634
7129,19</t>
  </si>
  <si>
    <t>ОБЩЕСТВО С ОГРАНИЧЕННОЙ ОТВЕТСТВЕННОСТЬЮ "ЭКРА-ВОСТОК"</t>
  </si>
  <si>
    <t>ООО «ЭКРА-ВОСТОК»</t>
  </si>
  <si>
    <t>ПД-24-00091 от 02.05.2024</t>
  </si>
  <si>
    <t>Поставка токопровода</t>
  </si>
  <si>
    <t>ПД-24-00100 от 15.05.2024</t>
  </si>
  <si>
    <t>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переноса мачты молниеотвода.</t>
  </si>
  <si>
    <t xml:space="preserve">	ОБЩЕСТВО С ОГРАНИЧЕННОЙ ОТВЕТСТВЕННОСТЬЮ "ВЕЛЛЭНЕРДЖИ"</t>
  </si>
  <si>
    <t>ИП-24-00125 от 07.06.2024</t>
  </si>
  <si>
    <t>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перемещения трансформаторв 1Т-40.</t>
  </si>
  <si>
    <t>АКЦИОНЕРНОЕ ОБЩЕСТВО "РЕМОНТЭНЕРГОМОНТАЖ И СЕРВИС"</t>
  </si>
  <si>
    <t>договор на согласовании</t>
  </si>
  <si>
    <t>Поставка реакторов токоограничивающих</t>
  </si>
  <si>
    <t>ОБЩЕСТВО С ОГРАНИЧЕННОЙ ОТВЕТСТВЕННОСТЬЮ "КПМ";
ОБЩЕСТВО С ОГРАНИЧЕННОЙ ОТВЕТСТВЕННОСТЬЮ "ЭЛЕКТРОМАШИНОСТРОИТЕЛЬНЫЙ ЗАВОД";
ЗАКРЫТОЕ АКЦИОНЕРНОЕ ОБЩЕСТВО "НАУЧНО-ПРОИЗВОДСТВЕННОЕ ПРЕДПРИЯТИЕ "ЭЛЕКТРОННЫЕ ИНФОРМАЦИОННЫЕ СИСТЕМЫ";
ОБЩЕСТВО С ОГРАНИЧЕННОЙ ОТВЕТСТВЕННОСТЬЮ "СТАЛЬ-АЛЬЯНС";
ОБЩЕСТВО С ОГРАНИЧЕННОЙ ОТВЕТСТВЕННОСТЬЮ "ИНЖЕНЕРНЫЙ ЦЕНТР СИБИРИ"</t>
  </si>
  <si>
    <t>ОБЩЕСТВО С ОГРАНИЧЕННОЙ ОТВЕТСТВЕННОСТЬЮ "ЭЛЕКТРОМАШИНОСТРОИТЕЛЬНЫЙ ЗАВОД";
ЗАКРЫТОЕ АКЦИОНЕРНОЕ ОБЩЕСТВО "НАУЧНО-ПРОИЗВОДСТВЕННОЕ ПРЕДПРИЯТИЕ "ЭЛЕКТРОННЫЕ ИНФОРМАЦИОННЫЕ СИСТЕМЫ";
ОБЩЕСТВО С ОГРАНИЧЕННОЙ ОТВЕТСТВЕННОСТЬЮ "СТАЛЬ-АЛЬЯНС";</t>
  </si>
  <si>
    <t>ПД-23-00320 от 25.10.2023</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</si>
  <si>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</si>
  <si>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</si>
  <si>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</si>
  <si>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Проектно-сметный метод расчета стоимости на основании Методики определения сметной стоимости, утвержденной Приказом Минстроя РФ от 04.08.2020 № 421/ПР (утвержденный АО "Электромагистраль" ССРСС)</t>
  </si>
  <si>
    <t>г. Новосибирск</t>
  </si>
  <si>
    <t>не требуется</t>
  </si>
  <si>
    <t>не относится</t>
  </si>
  <si>
    <t>30.11.2023 Приказ №1095, Министр энергетики РФ, Шульгинов Н.Г., Приложение № 4 электроэнергетических систем России на 2024–2029 годы, идентификатор 23.50.1.617</t>
  </si>
  <si>
    <t>26,02 МВА</t>
  </si>
  <si>
    <t>656/7700072 от 30.05.2023</t>
  </si>
  <si>
    <t>725/7700078 от 14.12.2023</t>
  </si>
  <si>
    <t>яч. 10 кВ №8 (ф. 11-408) II СШ-10 кВ РУ-10 кВ ПС 220 кВ Строительная</t>
  </si>
  <si>
    <t>яч.10 кВ №23 (ф.11-423) I СШ-10 кВ РУ-10 кВ ПС 220 кВ Строительная</t>
  </si>
  <si>
    <t>яч.10 кВ №16 (ф.11-416) II СШ-10 кВ РУ-10 кВ ПС 220 кВ Строительная</t>
  </si>
  <si>
    <t>1. Технологическое присоединение  энергопринимающих устройств Заявителей к сетям АО "Электромагистраль".</t>
  </si>
  <si>
    <t>Замена двух силовых трансформаторов мощностью по 40 МВА каждый на трансформаторы мощностью по 63 МВА с целью создания возможности ТП потребителей.
Замена ячеек ЗРУ 6-10 кВ с установкой новых в новом здании ОПУ-ЗРУ.
Строительство быстровозводимого здания ОПУ-ЗРУ.</t>
  </si>
  <si>
    <t>ПС 220 кВ Строительная</t>
  </si>
  <si>
    <t>462559,96 тыс. руб. с НДС на 1 силовой траснформатор 63 МВА</t>
  </si>
  <si>
    <t xml:space="preserve">1 этап. Строительство ОПУ-ЗРУ. Задания на изготовления.
2 этап. Установка Т-1, перевод существующих потребителей на новое ЗРУ-6 кВ и ЗРУ-10 кВ.
3 этап. Установка Т-2.
4 этап. Реконструкция существующего ОПУ-ЗРУ. </t>
  </si>
  <si>
    <t>1. Приказ Минэнерго РФ №1095 от  30.11.2023, утвержденный Министром энергетики РФ, Шульгинов Н.Г., Приложение № 4 электроэнергетических систем России на 2024–2029 годы, идентификатор проекта 23.50.1.617.
2. Договоры технологического присоединения: 656/7700072 от 30.05.2023; 725/7700078 от 14.12.2023.
3. Процент износа существующих коммутационных аппаратов достигает (общий процент износа ячеек 10 кВ – 80 %, общий процент износа ячеек 6 кВ – 70 %).
4. Заключение акта технического освидетельствования № ПС-8/09-2020 от 30.09.2020.</t>
  </si>
  <si>
    <t>1С, 2П</t>
  </si>
  <si>
    <t>Сибирский Федеральный округ, Новосибирская область, г. Новосибирск</t>
  </si>
  <si>
    <t>Выполнение Сетевой организации следующего объема работ:
Замена существующих силовых трансформаторов на ПС 220 кВ Строительная на трансформаторы большей мощности с выполнением сопутствующего объема работ.</t>
  </si>
  <si>
    <t>Выполнение Сетевой организации следующего объема работ:
Замена существующих силовых трансформаторов мощностью 2х40 МВА на ПС 220 кВ Строительная на трансформаторы 2х63 МВА (объем необходимой реконструкции, параметры оборудования уточнить при проектировании).</t>
  </si>
  <si>
    <t>Заключен</t>
  </si>
  <si>
    <t>Новосибирская область, Новосибирский район, в районе села Толмачева (кадастровый номер земельного участка: 54:19:034001:8)</t>
  </si>
  <si>
    <t>Газонаполнительная станция</t>
  </si>
  <si>
    <t>Новосибирская область, Новосибирский район, МО Толмачевский сельсовет, с. Толмачево, ул. Советская, 140 (на земельных участках с кадастровыми номерами 54:19:034001:1275, 54:19:034001:3798)</t>
  </si>
  <si>
    <t>Производственные участки</t>
  </si>
  <si>
    <t>ТРДНС</t>
  </si>
  <si>
    <t>1Т</t>
  </si>
  <si>
    <t>2Т</t>
  </si>
  <si>
    <t>Ячейки ЗРУ-6/10 кВ (49 шт.)</t>
  </si>
  <si>
    <t>Ячейки типа К-104</t>
  </si>
  <si>
    <t>6/10</t>
  </si>
  <si>
    <t xml:space="preserve">Акт № ПС-8/09-2020 от 30.09.2020 технического освидетельствования ПС 220 кВ Строительная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</si>
  <si>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</si>
  <si>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
  </si>
  <si>
    <t>1;2;3;4</t>
  </si>
  <si>
    <t xml:space="preserve">46;14,8169;0,4;49                                                                </t>
  </si>
  <si>
    <t>КВЛ по состоянию на 01.10.2024, тыс. руб. без НДС (без ФОТ)</t>
  </si>
  <si>
    <t>ФИН по состоянию на 01.10.2024, тыс. руб. с НДС (без взаимозачетов)</t>
  </si>
  <si>
    <t>90%</t>
  </si>
  <si>
    <t>30%</t>
  </si>
  <si>
    <t>75%</t>
  </si>
  <si>
    <t>80%</t>
  </si>
  <si>
    <t>5%</t>
  </si>
  <si>
    <t>50%</t>
  </si>
  <si>
    <t xml:space="preserve">Смещение срока выполнения ПИР на 25.10.2024 по причинам:
1.Разработка ПД и РД на электроснабжение потребителей по временной схеме не предусмотрена ЗП и является дополнительным объемом работ, неучтенным в договоре №И11-22-00214 от 04.08.2022;
2.Изменение условий координации принимаемых решений в части ТМ с ранее выпущенным титулами </t>
  </si>
  <si>
    <t xml:space="preserve">Смещение срока выполнения ПИР на 30.10.2024 по причинам:
1.Разработка ПД и РД на электроснабжение потребителей по временной схеме не предусмотрена ЗП и является дополнительным объемом работ, неучтенным в договоре №И11-22-00214 от 04.08.2022;
2.Изменение условий координации принимаемых решений в части ТМ с ранее выпущенным титулами </t>
  </si>
  <si>
    <t xml:space="preserve">Смещение срока выполнения ПИР на 29.12.2024 по причинам:
1.Разработка ПД и РД на электроснабжение потребителей по временной схеме не предусмотрена ЗП и является дополнительным объемом работ, неучтенным в договоре №И11-22-00214 от 04.08.2022;
2.Изменение условий координации принимаемых решений в части ТМ с ранее выпущенным титулами </t>
  </si>
  <si>
    <t xml:space="preserve">Смещение срока на 29.12.2024 по причинам:
1.Разработка ПД и РД на электроснабжение потребителей по временной схеме не предусмотрена ЗП и является дополнительным объемом работ, неучтенным в договоре №И11-22-00214 от 04.08.2022;
2.Изменение условий координации принимаемых решений в части ТМ с ранее выпущенным титулами </t>
  </si>
  <si>
    <t>План по корректировке ИПР уточнен при утверждении ИПР в 2024 году (Приказ от №181-НПА 09.08.2024)</t>
  </si>
  <si>
    <t>План по корректировке ИПР уточнен при утверждении ИПР в 2024 году (Приказ от №181-НПА 09.08.2024)
Договор на выполнение СМР по замене трансформатров смещен по сроку исполнения на декабрь 2024 года в связи с длительностью разработки ПСД по объективным причинам (заключено дополнительное соглашение на смещение срока проектирования до 02.12.2024)</t>
  </si>
  <si>
    <t>План по корректировке ИПР уточнен при утверждении ИПР в 2024 году (Приказ от №181-НПА 09.08.2024)
Допуск на ПС 220 кВ Строительная ограничен действиями третьих лиц ООО "Инженерные сети трейд", который является собственником земельного участка на котором расположена  догога для проезда на ПС 220 кВ Строительная. 15.05.2024 составлен Акт недопуска на объект электроэнергетики. В настоящее время ведется процесс урегулирования разногласий</t>
  </si>
  <si>
    <t>План по корректировке ИПР уточнен при утверждении ИПР в 2024 году (Приказ от №181-НПА 09.08.2024).
Допуск на ПС 220 кВ Строительная ограничен действиями третьих лиц ООО "Инженерные сети трейд", который является собственником земельного участка на котором расположена  догога для проезда на ПС 220 кВ Строительная. 15.05.2024 составлен Акт недопуска на объект электроэнергетики. В настоящее время ведется процесс урегулирования разногласий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</si>
</sst>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448</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446</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447</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577</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578</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581</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582</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582</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582</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582</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582</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583</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582</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582</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582</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551</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582</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t="s">
        <v>616</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584</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0.40185522160517068</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1.5749999999999997</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585</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109.55045531514283</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8" t="str">
        <f>'1. паспорт местоположение'!A12:C12</f>
        <v>M_00.0014.000014</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8"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13"/>
    </row>
    <row r="18" spans="1:32" x14ac:dyDescent="0.25">
      <c r="A18" s="446" t="s">
        <v>390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2" ht="33" customHeight="1" x14ac:dyDescent="0.25">
      <c r="A20" s="442" t="s">
        <v>184</v>
      </c>
      <c r="B20" s="442" t="s">
        <v>183</v>
      </c>
      <c r="C20" s="439" t="s">
        <v>440</v>
      </c>
      <c r="D20" s="439"/>
      <c r="E20" s="445" t="s">
        <v>182</v>
      </c>
      <c r="F20" s="445"/>
      <c r="G20" s="457" t="s">
        <v>450</v>
      </c>
      <c r="H20" s="447">
        <v>2025</v>
      </c>
      <c r="I20" s="448"/>
      <c r="J20" s="448"/>
      <c r="K20" s="448"/>
      <c r="L20" s="447">
        <v>2026</v>
      </c>
      <c r="M20" s="448"/>
      <c r="N20" s="448"/>
      <c r="O20" s="448"/>
      <c r="P20" s="447">
        <v>2027</v>
      </c>
      <c r="Q20" s="448"/>
      <c r="R20" s="448"/>
      <c r="S20" s="448"/>
      <c r="T20" s="447">
        <v>2028</v>
      </c>
      <c r="U20" s="448"/>
      <c r="V20" s="448"/>
      <c r="W20" s="448"/>
      <c r="X20" s="447">
        <v>2029</v>
      </c>
      <c r="Y20" s="448"/>
      <c r="Z20" s="448"/>
      <c r="AA20" s="448"/>
      <c r="AB20" s="450" t="s">
        <v>181</v>
      </c>
      <c r="AC20" s="451"/>
      <c r="AD20" s="209"/>
      <c r="AE20" s="209"/>
      <c r="AF20" s="209"/>
    </row>
    <row r="21" spans="1:32" ht="99.75" customHeight="1" x14ac:dyDescent="0.25">
      <c r="A21" s="443"/>
      <c r="B21" s="443"/>
      <c r="C21" s="439"/>
      <c r="D21" s="439"/>
      <c r="E21" s="445"/>
      <c r="F21" s="445"/>
      <c r="G21" s="458"/>
      <c r="H21" s="456" t="s">
        <v>443</v>
      </c>
      <c r="I21" s="456"/>
      <c r="J21" s="449" t="s">
        <v>444</v>
      </c>
      <c r="K21" s="449"/>
      <c r="L21" s="456" t="s">
        <v>443</v>
      </c>
      <c r="M21" s="456"/>
      <c r="N21" s="449" t="s">
        <v>444</v>
      </c>
      <c r="O21" s="449"/>
      <c r="P21" s="439" t="s">
        <v>1</v>
      </c>
      <c r="Q21" s="439"/>
      <c r="R21" s="449" t="s">
        <v>444</v>
      </c>
      <c r="S21" s="449"/>
      <c r="T21" s="439" t="s">
        <v>1</v>
      </c>
      <c r="U21" s="439"/>
      <c r="V21" s="449" t="s">
        <v>444</v>
      </c>
      <c r="W21" s="449"/>
      <c r="X21" s="439" t="s">
        <v>1</v>
      </c>
      <c r="Y21" s="439"/>
      <c r="Z21" s="449" t="s">
        <v>444</v>
      </c>
      <c r="AA21" s="449"/>
      <c r="AB21" s="452"/>
      <c r="AC21" s="453"/>
    </row>
    <row r="22" spans="1:32" ht="89.25" customHeight="1" x14ac:dyDescent="0.25">
      <c r="A22" s="444"/>
      <c r="B22" s="444"/>
      <c r="C22" s="274" t="str">
        <f>H21</f>
        <v>Утвержденный план</v>
      </c>
      <c r="D22" s="283" t="s">
        <v>444</v>
      </c>
      <c r="E22" s="287" t="s">
        <v>445</v>
      </c>
      <c r="F22" s="287" t="s">
        <v>449</v>
      </c>
      <c r="G22" s="459"/>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881.5974508662764</v>
      </c>
      <c r="D24" s="279">
        <f t="shared" si="0"/>
        <v>925.11991292883818</v>
      </c>
      <c r="E24" s="284">
        <f t="shared" si="0"/>
        <v>590.43631296199374</v>
      </c>
      <c r="F24" s="284">
        <f t="shared" si="0"/>
        <v>220.29385003334284</v>
      </c>
      <c r="G24" s="267">
        <f t="shared" si="0"/>
        <v>370.1424629286509</v>
      </c>
      <c r="H24" s="267">
        <f t="shared" si="0"/>
        <v>109.55045531514283</v>
      </c>
      <c r="I24" s="267" t="s">
        <v>425</v>
      </c>
      <c r="J24" s="279">
        <f t="shared" ref="J24:N24" si="1">J25+J26+J27+J32+J33</f>
        <v>220.29385003334286</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109.55045531514283</v>
      </c>
      <c r="AC24" s="284">
        <f>AC25+AC26+AC27+AC32+AC33</f>
        <v>220.29385003334286</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738.95262211836871</v>
      </c>
      <c r="D27" s="279">
        <v>772.69965274298841</v>
      </c>
      <c r="E27" s="285">
        <f>J27+N27+G27+P27+T27+X27</f>
        <v>489.11430065146851</v>
      </c>
      <c r="F27" s="285">
        <f t="shared" si="8"/>
        <v>184.6823065644196</v>
      </c>
      <c r="G27" s="267">
        <v>304.43199408704891</v>
      </c>
      <c r="H27" s="267">
        <f>SUM(H28:H31)</f>
        <v>91.292046095952358</v>
      </c>
      <c r="I27" s="267" t="s">
        <v>425</v>
      </c>
      <c r="J27" s="279">
        <f t="shared" ref="J27" si="9">SUM(J28:J31)</f>
        <v>184.6823065644196</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91.292046095952358</v>
      </c>
      <c r="AC27" s="284">
        <f>J27+N27+R27+V27+Z27</f>
        <v>184.6823065644196</v>
      </c>
    </row>
    <row r="28" spans="1:32" x14ac:dyDescent="0.25">
      <c r="A28" s="58" t="s">
        <v>426</v>
      </c>
      <c r="B28" s="42" t="s">
        <v>168</v>
      </c>
      <c r="C28" s="268" t="s">
        <v>425</v>
      </c>
      <c r="D28" s="281" t="s">
        <v>425</v>
      </c>
      <c r="E28" s="281" t="s">
        <v>425</v>
      </c>
      <c r="F28" s="281" t="s">
        <v>425</v>
      </c>
      <c r="G28" s="266" t="s">
        <v>425</v>
      </c>
      <c r="H28" s="266">
        <v>0</v>
      </c>
      <c r="I28" s="268" t="s">
        <v>614</v>
      </c>
      <c r="J28" s="280">
        <v>0</v>
      </c>
      <c r="K28" s="281" t="s">
        <v>614</v>
      </c>
      <c r="L28" s="266">
        <v>0</v>
      </c>
      <c r="M28" s="268" t="s">
        <v>614</v>
      </c>
      <c r="N28" s="280">
        <v>0</v>
      </c>
      <c r="O28" s="281" t="s">
        <v>614</v>
      </c>
      <c r="P28" s="154">
        <v>0</v>
      </c>
      <c r="Q28" s="154" t="s">
        <v>614</v>
      </c>
      <c r="R28" s="280">
        <v>0</v>
      </c>
      <c r="S28" s="281">
        <v>0</v>
      </c>
      <c r="T28" s="154">
        <v>0</v>
      </c>
      <c r="U28" s="154" t="s">
        <v>614</v>
      </c>
      <c r="V28" s="280">
        <v>0</v>
      </c>
      <c r="W28" s="281">
        <v>0</v>
      </c>
      <c r="X28" s="154">
        <v>0</v>
      </c>
      <c r="Y28" s="154" t="s">
        <v>614</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59.746402488343563</v>
      </c>
      <c r="I29" s="268" t="s">
        <v>63</v>
      </c>
      <c r="J29" s="280">
        <v>29.323939247564336</v>
      </c>
      <c r="K29" s="281" t="s">
        <v>59</v>
      </c>
      <c r="L29" s="266">
        <v>0</v>
      </c>
      <c r="M29" s="268" t="s">
        <v>614</v>
      </c>
      <c r="N29" s="280">
        <v>0</v>
      </c>
      <c r="O29" s="281" t="s">
        <v>614</v>
      </c>
      <c r="P29" s="154">
        <v>0</v>
      </c>
      <c r="Q29" s="288" t="s">
        <v>614</v>
      </c>
      <c r="R29" s="280">
        <v>0</v>
      </c>
      <c r="S29" s="281">
        <v>0</v>
      </c>
      <c r="T29" s="154">
        <v>0</v>
      </c>
      <c r="U29" s="154" t="s">
        <v>614</v>
      </c>
      <c r="V29" s="280">
        <v>0</v>
      </c>
      <c r="W29" s="281">
        <v>0</v>
      </c>
      <c r="X29" s="154">
        <v>0</v>
      </c>
      <c r="Y29" s="154" t="s">
        <v>614</v>
      </c>
      <c r="Z29" s="280">
        <v>0</v>
      </c>
      <c r="AA29" s="281">
        <v>0</v>
      </c>
      <c r="AB29" s="267">
        <f t="shared" si="17"/>
        <v>59.746402488343563</v>
      </c>
      <c r="AC29" s="284">
        <f>J29+N29+R29+V29+Z29</f>
        <v>29.323939247564336</v>
      </c>
      <c r="AD29" s="213"/>
      <c r="AE29" s="269"/>
    </row>
    <row r="30" spans="1:32" x14ac:dyDescent="0.25">
      <c r="A30" s="58" t="s">
        <v>428</v>
      </c>
      <c r="B30" s="42" t="s">
        <v>164</v>
      </c>
      <c r="C30" s="268" t="s">
        <v>425</v>
      </c>
      <c r="D30" s="281" t="s">
        <v>425</v>
      </c>
      <c r="E30" s="281" t="s">
        <v>425</v>
      </c>
      <c r="F30" s="281" t="s">
        <v>425</v>
      </c>
      <c r="G30" s="266" t="s">
        <v>425</v>
      </c>
      <c r="H30" s="266">
        <v>0</v>
      </c>
      <c r="I30" s="268" t="s">
        <v>614</v>
      </c>
      <c r="J30" s="280">
        <v>123.49796883375217</v>
      </c>
      <c r="K30" s="281" t="s">
        <v>59</v>
      </c>
      <c r="L30" s="266">
        <v>0</v>
      </c>
      <c r="M30" s="268" t="s">
        <v>614</v>
      </c>
      <c r="N30" s="280">
        <v>0</v>
      </c>
      <c r="O30" s="281" t="s">
        <v>614</v>
      </c>
      <c r="P30" s="154">
        <v>0</v>
      </c>
      <c r="Q30" s="154" t="s">
        <v>614</v>
      </c>
      <c r="R30" s="280">
        <v>0</v>
      </c>
      <c r="S30" s="281">
        <v>0</v>
      </c>
      <c r="T30" s="154">
        <v>0</v>
      </c>
      <c r="U30" s="154" t="s">
        <v>614</v>
      </c>
      <c r="V30" s="280">
        <v>0</v>
      </c>
      <c r="W30" s="281">
        <v>0</v>
      </c>
      <c r="X30" s="154">
        <v>0</v>
      </c>
      <c r="Y30" s="154" t="s">
        <v>614</v>
      </c>
      <c r="Z30" s="280">
        <v>0</v>
      </c>
      <c r="AA30" s="281">
        <v>0</v>
      </c>
      <c r="AB30" s="267">
        <f t="shared" si="17"/>
        <v>0</v>
      </c>
      <c r="AC30" s="284">
        <f>J30+N30+R30+V30+Z30</f>
        <v>123.49796883375217</v>
      </c>
      <c r="AD30" s="213"/>
      <c r="AE30" s="269"/>
    </row>
    <row r="31" spans="1:32" x14ac:dyDescent="0.25">
      <c r="A31" s="58" t="s">
        <v>429</v>
      </c>
      <c r="B31" s="42" t="s">
        <v>162</v>
      </c>
      <c r="C31" s="268" t="s">
        <v>425</v>
      </c>
      <c r="D31" s="281" t="s">
        <v>425</v>
      </c>
      <c r="E31" s="281" t="s">
        <v>425</v>
      </c>
      <c r="F31" s="281" t="s">
        <v>425</v>
      </c>
      <c r="G31" s="266" t="s">
        <v>425</v>
      </c>
      <c r="H31" s="266">
        <v>31.545643607608792</v>
      </c>
      <c r="I31" s="268" t="s">
        <v>63</v>
      </c>
      <c r="J31" s="280">
        <v>31.860398483103083</v>
      </c>
      <c r="K31" s="281" t="s">
        <v>615</v>
      </c>
      <c r="L31" s="266">
        <v>0</v>
      </c>
      <c r="M31" s="268" t="s">
        <v>614</v>
      </c>
      <c r="N31" s="280">
        <v>0</v>
      </c>
      <c r="O31" s="281" t="s">
        <v>614</v>
      </c>
      <c r="P31" s="154">
        <v>0</v>
      </c>
      <c r="Q31" s="154" t="s">
        <v>614</v>
      </c>
      <c r="R31" s="280">
        <v>0</v>
      </c>
      <c r="S31" s="281">
        <v>0</v>
      </c>
      <c r="T31" s="154">
        <v>0</v>
      </c>
      <c r="U31" s="154" t="s">
        <v>614</v>
      </c>
      <c r="V31" s="280">
        <v>0</v>
      </c>
      <c r="W31" s="281">
        <v>0</v>
      </c>
      <c r="X31" s="154">
        <v>0</v>
      </c>
      <c r="Y31" s="154" t="s">
        <v>614</v>
      </c>
      <c r="Z31" s="280">
        <v>0</v>
      </c>
      <c r="AA31" s="281">
        <v>0</v>
      </c>
      <c r="AB31" s="267">
        <f t="shared" si="17"/>
        <v>31.545643607608792</v>
      </c>
      <c r="AC31" s="284">
        <f>J31+N31+R31+V31+Z31</f>
        <v>31.860398483103083</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142.64482874790767</v>
      </c>
      <c r="D33" s="280">
        <v>152.42026018584974</v>
      </c>
      <c r="E33" s="285">
        <f>J33+N33+G33+P33+T33+X33</f>
        <v>101.32201231052522</v>
      </c>
      <c r="F33" s="285">
        <f t="shared" ref="F33" si="18">E33-G33</f>
        <v>35.611543468923244</v>
      </c>
      <c r="G33" s="266">
        <v>65.71046884160198</v>
      </c>
      <c r="H33" s="266">
        <v>18.258409219190465</v>
      </c>
      <c r="I33" s="266" t="str">
        <f>I31</f>
        <v>1</v>
      </c>
      <c r="J33" s="280">
        <v>35.611543468923252</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18.258409219190465</v>
      </c>
      <c r="AC33" s="280">
        <f>Z33+N33+J33+R33+V33</f>
        <v>35.611543468923252</v>
      </c>
    </row>
    <row r="34" spans="1:30" ht="47.25" x14ac:dyDescent="0.25">
      <c r="A34" s="60" t="s">
        <v>61</v>
      </c>
      <c r="B34" s="59" t="s">
        <v>170</v>
      </c>
      <c r="C34" s="267">
        <f>SUM(C35:C38)</f>
        <v>737.70876081336883</v>
      </c>
      <c r="D34" s="279">
        <f t="shared" ref="D34:G34" si="19">SUM(D35:D38)</f>
        <v>774.13444377581027</v>
      </c>
      <c r="E34" s="285">
        <f t="shared" ref="E34" si="20">J34+N34+G34+P34+T34+X34</f>
        <v>494.95489145581018</v>
      </c>
      <c r="F34" s="279">
        <f t="shared" si="19"/>
        <v>248.96492077581013</v>
      </c>
      <c r="G34" s="267">
        <f t="shared" si="19"/>
        <v>245.98997068000003</v>
      </c>
      <c r="H34" s="267">
        <f>SUM(H35:H38)</f>
        <v>0</v>
      </c>
      <c r="I34" s="267" t="s">
        <v>425</v>
      </c>
      <c r="J34" s="279">
        <f t="shared" ref="J34" si="21">SUM(J35:J38)</f>
        <v>248.96492077581013</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248.96492077581013</v>
      </c>
      <c r="AD34" s="213"/>
    </row>
    <row r="35" spans="1:30" x14ac:dyDescent="0.25">
      <c r="A35" s="60" t="s">
        <v>169</v>
      </c>
      <c r="B35" s="42" t="s">
        <v>168</v>
      </c>
      <c r="C35" s="266">
        <v>7.9999999999999956</v>
      </c>
      <c r="D35" s="280">
        <v>8.6000000000000014</v>
      </c>
      <c r="E35" s="285">
        <f>J35+N35+G35+P35+T35+X35</f>
        <v>8.6000000000000014</v>
      </c>
      <c r="F35" s="285">
        <f>E35-G35</f>
        <v>0</v>
      </c>
      <c r="G35" s="266">
        <v>8.6000000000000014</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62.724436108843491</v>
      </c>
      <c r="D36" s="280">
        <v>66.749089593139203</v>
      </c>
      <c r="E36" s="285">
        <f>J36+N36+G36+P36+T36+X36</f>
        <v>66.749089593139203</v>
      </c>
      <c r="F36" s="285">
        <f t="shared" ref="F36:F37" si="30">E36-G36</f>
        <v>66.749089593139203</v>
      </c>
      <c r="G36" s="266">
        <v>0</v>
      </c>
      <c r="H36" s="266">
        <v>0</v>
      </c>
      <c r="I36" s="266">
        <v>0</v>
      </c>
      <c r="J36" s="280">
        <v>66.749089593139203</v>
      </c>
      <c r="K36" s="281" t="s">
        <v>59</v>
      </c>
      <c r="L36" s="266">
        <v>0</v>
      </c>
      <c r="M36" s="266" t="s">
        <v>61</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66.749089593139203</v>
      </c>
    </row>
    <row r="37" spans="1:30" x14ac:dyDescent="0.25">
      <c r="A37" s="60" t="s">
        <v>165</v>
      </c>
      <c r="B37" s="42" t="s">
        <v>164</v>
      </c>
      <c r="C37" s="266">
        <v>606.6056358246766</v>
      </c>
      <c r="D37" s="280">
        <v>634.62112392229778</v>
      </c>
      <c r="E37" s="285">
        <f>J37+N37+G37+P37+T37+X37</f>
        <v>356.85375292229764</v>
      </c>
      <c r="F37" s="285">
        <f t="shared" si="30"/>
        <v>122.75965292229762</v>
      </c>
      <c r="G37" s="266">
        <v>234.09410000000003</v>
      </c>
      <c r="H37" s="266">
        <v>0</v>
      </c>
      <c r="I37" s="266">
        <v>0</v>
      </c>
      <c r="J37" s="280">
        <v>122.75965292229765</v>
      </c>
      <c r="K37" s="281" t="s">
        <v>59</v>
      </c>
      <c r="L37" s="266">
        <v>0</v>
      </c>
      <c r="M37" s="266" t="s">
        <v>615</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122.75965292229765</v>
      </c>
    </row>
    <row r="38" spans="1:30" x14ac:dyDescent="0.25">
      <c r="A38" s="60" t="s">
        <v>163</v>
      </c>
      <c r="B38" s="42" t="s">
        <v>162</v>
      </c>
      <c r="C38" s="266">
        <v>60.378688879848653</v>
      </c>
      <c r="D38" s="280">
        <v>64.164230260373287</v>
      </c>
      <c r="E38" s="285">
        <f>J38+N38+G38+P38+T38+X38</f>
        <v>62.752048940373292</v>
      </c>
      <c r="F38" s="285">
        <f>E38-G38</f>
        <v>59.456178260373292</v>
      </c>
      <c r="G38" s="266">
        <v>3.2958706799999997</v>
      </c>
      <c r="H38" s="266">
        <v>0</v>
      </c>
      <c r="I38" s="266">
        <v>0</v>
      </c>
      <c r="J38" s="280">
        <v>59.456178260373292</v>
      </c>
      <c r="K38" s="281" t="s">
        <v>615</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59.456178260373292</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126</v>
      </c>
      <c r="D41" s="280">
        <v>126</v>
      </c>
      <c r="E41" s="285">
        <f t="shared" si="31"/>
        <v>126</v>
      </c>
      <c r="F41" s="285">
        <f t="shared" ref="F41:F68" si="33">E41-G41</f>
        <v>126</v>
      </c>
      <c r="G41" s="266">
        <v>0</v>
      </c>
      <c r="H41" s="266">
        <v>0</v>
      </c>
      <c r="I41" s="268">
        <v>0</v>
      </c>
      <c r="J41" s="280">
        <v>126</v>
      </c>
      <c r="K41" s="281" t="s">
        <v>59</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126</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52</v>
      </c>
      <c r="D46" s="280">
        <v>52</v>
      </c>
      <c r="E46" s="285">
        <f t="shared" si="31"/>
        <v>52</v>
      </c>
      <c r="F46" s="285">
        <f>E46-G46</f>
        <v>52</v>
      </c>
      <c r="G46" s="266">
        <v>0</v>
      </c>
      <c r="H46" s="266">
        <v>0</v>
      </c>
      <c r="I46" s="268">
        <v>0</v>
      </c>
      <c r="J46" s="280">
        <v>52</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52</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126</v>
      </c>
      <c r="D49" s="280">
        <v>126</v>
      </c>
      <c r="E49" s="285">
        <f t="shared" si="34"/>
        <v>126</v>
      </c>
      <c r="F49" s="285">
        <f t="shared" si="33"/>
        <v>126</v>
      </c>
      <c r="G49" s="266">
        <v>0</v>
      </c>
      <c r="H49" s="266">
        <v>0</v>
      </c>
      <c r="I49" s="268">
        <v>0</v>
      </c>
      <c r="J49" s="280">
        <v>126</v>
      </c>
      <c r="K49" s="281" t="s">
        <v>59</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126</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52</v>
      </c>
      <c r="D54" s="280">
        <v>52</v>
      </c>
      <c r="E54" s="285">
        <f t="shared" si="34"/>
        <v>52</v>
      </c>
      <c r="F54" s="285">
        <f t="shared" si="33"/>
        <v>52</v>
      </c>
      <c r="G54" s="266">
        <v>0</v>
      </c>
      <c r="H54" s="266">
        <v>0</v>
      </c>
      <c r="I54" s="268">
        <v>0</v>
      </c>
      <c r="J54" s="280">
        <v>52</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52</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737.70876081336871</v>
      </c>
      <c r="D56" s="280">
        <v>774.13444377581015</v>
      </c>
      <c r="E56" s="285">
        <f t="shared" ref="E56:E61" si="36">J56+N56+G56+P56+T56+X56</f>
        <v>774.13444377581015</v>
      </c>
      <c r="F56" s="280">
        <f t="shared" si="33"/>
        <v>774.13444377581015</v>
      </c>
      <c r="G56" s="266">
        <v>0</v>
      </c>
      <c r="H56" s="266">
        <v>0</v>
      </c>
      <c r="I56" s="268">
        <v>0</v>
      </c>
      <c r="J56" s="280">
        <v>774.13444377581015</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774.13444377581015</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126</v>
      </c>
      <c r="D58" s="280">
        <v>126</v>
      </c>
      <c r="E58" s="285">
        <f t="shared" si="36"/>
        <v>126</v>
      </c>
      <c r="F58" s="285">
        <f t="shared" si="33"/>
        <v>126</v>
      </c>
      <c r="G58" s="266">
        <v>0</v>
      </c>
      <c r="H58" s="266">
        <v>0</v>
      </c>
      <c r="I58" s="268">
        <v>0</v>
      </c>
      <c r="J58" s="280">
        <v>126</v>
      </c>
      <c r="K58" s="281" t="s">
        <v>59</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126</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52</v>
      </c>
      <c r="D61" s="280">
        <v>52</v>
      </c>
      <c r="E61" s="285">
        <f t="shared" si="36"/>
        <v>52</v>
      </c>
      <c r="F61" s="285">
        <f t="shared" si="33"/>
        <v>52</v>
      </c>
      <c r="G61" s="266">
        <v>0</v>
      </c>
      <c r="H61" s="266">
        <v>0</v>
      </c>
      <c r="I61" s="268">
        <v>0</v>
      </c>
      <c r="J61" s="280">
        <v>52</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52</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5" t="s">
        <v>451</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29" ht="32.25" customHeight="1" x14ac:dyDescent="0.25">
      <c r="B70" s="461"/>
      <c r="C70" s="461"/>
      <c r="D70" s="461"/>
      <c r="E70" s="461"/>
      <c r="F70" s="461"/>
      <c r="G70" s="461"/>
      <c r="H70" s="461"/>
      <c r="I70" s="461"/>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2"/>
      <c r="C72" s="462"/>
      <c r="D72" s="462"/>
      <c r="E72" s="462"/>
      <c r="F72" s="462"/>
      <c r="G72" s="462"/>
      <c r="H72" s="462"/>
      <c r="I72" s="462"/>
      <c r="J72" s="203"/>
      <c r="K72" s="203"/>
    </row>
    <row r="74" spans="1:29" ht="36.75" customHeight="1" x14ac:dyDescent="0.25">
      <c r="B74" s="461"/>
      <c r="C74" s="461"/>
      <c r="D74" s="461"/>
      <c r="E74" s="461"/>
      <c r="F74" s="461"/>
      <c r="G74" s="461"/>
      <c r="H74" s="461"/>
      <c r="I74" s="461"/>
      <c r="J74" s="202"/>
      <c r="K74" s="202"/>
    </row>
    <row r="75" spans="1:29" x14ac:dyDescent="0.25">
      <c r="B75" s="56"/>
      <c r="C75" s="56"/>
      <c r="D75" s="56"/>
      <c r="E75" s="56"/>
      <c r="F75" s="56"/>
      <c r="N75" s="207"/>
    </row>
    <row r="76" spans="1:29" ht="51" customHeight="1" x14ac:dyDescent="0.25">
      <c r="B76" s="461"/>
      <c r="C76" s="461"/>
      <c r="D76" s="461"/>
      <c r="E76" s="461"/>
      <c r="F76" s="461"/>
      <c r="G76" s="461"/>
      <c r="H76" s="461"/>
      <c r="I76" s="461"/>
      <c r="J76" s="202"/>
      <c r="K76" s="202"/>
      <c r="N76" s="207"/>
    </row>
    <row r="77" spans="1:29" ht="32.25" customHeight="1" x14ac:dyDescent="0.25">
      <c r="B77" s="462"/>
      <c r="C77" s="462"/>
      <c r="D77" s="462"/>
      <c r="E77" s="462"/>
      <c r="F77" s="462"/>
      <c r="G77" s="462"/>
      <c r="H77" s="462"/>
      <c r="I77" s="462"/>
      <c r="J77" s="203"/>
      <c r="K77" s="203"/>
    </row>
    <row r="78" spans="1:29" ht="51.75" customHeight="1" x14ac:dyDescent="0.25">
      <c r="B78" s="461"/>
      <c r="C78" s="461"/>
      <c r="D78" s="461"/>
      <c r="E78" s="461"/>
      <c r="F78" s="461"/>
      <c r="G78" s="461"/>
      <c r="H78" s="461"/>
      <c r="I78" s="461"/>
      <c r="J78" s="202"/>
      <c r="K78" s="202"/>
    </row>
    <row r="79" spans="1:29" ht="21.75" customHeight="1" x14ac:dyDescent="0.25">
      <c r="B79" s="463"/>
      <c r="C79" s="463"/>
      <c r="D79" s="463"/>
      <c r="E79" s="463"/>
      <c r="F79" s="463"/>
      <c r="G79" s="463"/>
      <c r="H79" s="463"/>
      <c r="I79" s="463"/>
      <c r="J79" s="204"/>
      <c r="K79" s="204"/>
      <c r="L79" s="55"/>
      <c r="M79" s="55"/>
    </row>
    <row r="80" spans="1:29" ht="23.25" customHeight="1" x14ac:dyDescent="0.25">
      <c r="B80" s="55"/>
      <c r="C80" s="55"/>
      <c r="D80" s="55"/>
      <c r="E80" s="55"/>
      <c r="F80" s="55"/>
    </row>
    <row r="81" spans="2:11" ht="18.75" customHeight="1" x14ac:dyDescent="0.25">
      <c r="B81" s="460"/>
      <c r="C81" s="460"/>
      <c r="D81" s="460"/>
      <c r="E81" s="460"/>
      <c r="F81" s="460"/>
      <c r="G81" s="460"/>
      <c r="H81" s="460"/>
      <c r="I81" s="460"/>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2" zoomScale="80" zoomScaleSheetLayoutView="80" workbookViewId="0">
      <selection activeCell="AX1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M_00.0014.000014</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67" t="s">
        <v>403</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c r="AW21" s="467"/>
    </row>
    <row r="22" spans="1:56" s="20" customFormat="1" ht="58.5" customHeight="1" x14ac:dyDescent="0.25">
      <c r="A22" s="468" t="s">
        <v>50</v>
      </c>
      <c r="B22" s="471" t="s">
        <v>24</v>
      </c>
      <c r="C22" s="468" t="s">
        <v>49</v>
      </c>
      <c r="D22" s="468" t="s">
        <v>48</v>
      </c>
      <c r="E22" s="474" t="s">
        <v>414</v>
      </c>
      <c r="F22" s="475"/>
      <c r="G22" s="475"/>
      <c r="H22" s="475"/>
      <c r="I22" s="475"/>
      <c r="J22" s="475"/>
      <c r="K22" s="475"/>
      <c r="L22" s="476"/>
      <c r="M22" s="468" t="s">
        <v>47</v>
      </c>
      <c r="N22" s="468" t="s">
        <v>46</v>
      </c>
      <c r="O22" s="468" t="s">
        <v>45</v>
      </c>
      <c r="P22" s="477" t="s">
        <v>206</v>
      </c>
      <c r="Q22" s="477" t="s">
        <v>44</v>
      </c>
      <c r="R22" s="477" t="s">
        <v>43</v>
      </c>
      <c r="S22" s="477" t="s">
        <v>42</v>
      </c>
      <c r="T22" s="477"/>
      <c r="U22" s="478" t="s">
        <v>41</v>
      </c>
      <c r="V22" s="478" t="s">
        <v>40</v>
      </c>
      <c r="W22" s="477" t="s">
        <v>39</v>
      </c>
      <c r="X22" s="477" t="s">
        <v>38</v>
      </c>
      <c r="Y22" s="477" t="s">
        <v>37</v>
      </c>
      <c r="Z22" s="491" t="s">
        <v>36</v>
      </c>
      <c r="AA22" s="477" t="s">
        <v>35</v>
      </c>
      <c r="AB22" s="477" t="s">
        <v>34</v>
      </c>
      <c r="AC22" s="477" t="s">
        <v>33</v>
      </c>
      <c r="AD22" s="477" t="s">
        <v>32</v>
      </c>
      <c r="AE22" s="477" t="s">
        <v>431</v>
      </c>
      <c r="AF22" s="477" t="s">
        <v>31</v>
      </c>
      <c r="AG22" s="477"/>
      <c r="AH22" s="477"/>
      <c r="AI22" s="477"/>
      <c r="AJ22" s="477"/>
      <c r="AK22" s="477"/>
      <c r="AL22" s="477"/>
      <c r="AM22" s="477" t="s">
        <v>30</v>
      </c>
      <c r="AN22" s="477"/>
      <c r="AO22" s="477"/>
      <c r="AP22" s="477"/>
      <c r="AQ22" s="477" t="s">
        <v>29</v>
      </c>
      <c r="AR22" s="477"/>
      <c r="AS22" s="477" t="s">
        <v>28</v>
      </c>
      <c r="AT22" s="477" t="s">
        <v>27</v>
      </c>
      <c r="AU22" s="477" t="s">
        <v>442</v>
      </c>
      <c r="AV22" s="477" t="s">
        <v>26</v>
      </c>
      <c r="AW22" s="481" t="s">
        <v>25</v>
      </c>
      <c r="AX22" s="464" t="s">
        <v>617</v>
      </c>
      <c r="AY22" s="464" t="s">
        <v>618</v>
      </c>
      <c r="AZ22" s="464" t="s">
        <v>434</v>
      </c>
      <c r="BA22" s="464" t="s">
        <v>435</v>
      </c>
      <c r="BB22" s="464" t="s">
        <v>330</v>
      </c>
      <c r="BC22" s="464"/>
      <c r="BD22" s="464"/>
    </row>
    <row r="23" spans="1:56" s="20" customFormat="1" ht="64.5" customHeight="1" x14ac:dyDescent="0.25">
      <c r="A23" s="469"/>
      <c r="B23" s="472"/>
      <c r="C23" s="469"/>
      <c r="D23" s="469"/>
      <c r="E23" s="483" t="s">
        <v>23</v>
      </c>
      <c r="F23" s="485" t="s">
        <v>129</v>
      </c>
      <c r="G23" s="485" t="s">
        <v>128</v>
      </c>
      <c r="H23" s="485" t="s">
        <v>127</v>
      </c>
      <c r="I23" s="489" t="s">
        <v>349</v>
      </c>
      <c r="J23" s="489" t="s">
        <v>350</v>
      </c>
      <c r="K23" s="489" t="s">
        <v>351</v>
      </c>
      <c r="L23" s="485" t="s">
        <v>78</v>
      </c>
      <c r="M23" s="469"/>
      <c r="N23" s="469"/>
      <c r="O23" s="469"/>
      <c r="P23" s="477"/>
      <c r="Q23" s="477"/>
      <c r="R23" s="477"/>
      <c r="S23" s="487" t="s">
        <v>1</v>
      </c>
      <c r="T23" s="487" t="s">
        <v>11</v>
      </c>
      <c r="U23" s="478"/>
      <c r="V23" s="478"/>
      <c r="W23" s="477"/>
      <c r="X23" s="477"/>
      <c r="Y23" s="477"/>
      <c r="Z23" s="477"/>
      <c r="AA23" s="477"/>
      <c r="AB23" s="477"/>
      <c r="AC23" s="477"/>
      <c r="AD23" s="477"/>
      <c r="AE23" s="477"/>
      <c r="AF23" s="477" t="s">
        <v>22</v>
      </c>
      <c r="AG23" s="477"/>
      <c r="AH23" s="477"/>
      <c r="AI23" s="477" t="s">
        <v>21</v>
      </c>
      <c r="AJ23" s="477"/>
      <c r="AK23" s="468" t="s">
        <v>20</v>
      </c>
      <c r="AL23" s="468" t="s">
        <v>19</v>
      </c>
      <c r="AM23" s="468" t="s">
        <v>18</v>
      </c>
      <c r="AN23" s="468" t="s">
        <v>17</v>
      </c>
      <c r="AO23" s="468" t="s">
        <v>16</v>
      </c>
      <c r="AP23" s="468" t="s">
        <v>15</v>
      </c>
      <c r="AQ23" s="468" t="s">
        <v>14</v>
      </c>
      <c r="AR23" s="479" t="s">
        <v>11</v>
      </c>
      <c r="AS23" s="477"/>
      <c r="AT23" s="477"/>
      <c r="AU23" s="477"/>
      <c r="AV23" s="477"/>
      <c r="AW23" s="482"/>
      <c r="AX23" s="465"/>
      <c r="AY23" s="465"/>
      <c r="AZ23" s="465"/>
      <c r="BA23" s="465"/>
      <c r="BB23" s="465"/>
      <c r="BC23" s="465"/>
      <c r="BD23" s="465"/>
    </row>
    <row r="24" spans="1:56" s="20" customFormat="1" ht="96.75" customHeight="1" x14ac:dyDescent="0.25">
      <c r="A24" s="470"/>
      <c r="B24" s="473"/>
      <c r="C24" s="470"/>
      <c r="D24" s="470"/>
      <c r="E24" s="484"/>
      <c r="F24" s="486"/>
      <c r="G24" s="486"/>
      <c r="H24" s="486"/>
      <c r="I24" s="490"/>
      <c r="J24" s="490"/>
      <c r="K24" s="490"/>
      <c r="L24" s="486"/>
      <c r="M24" s="470"/>
      <c r="N24" s="470"/>
      <c r="O24" s="470"/>
      <c r="P24" s="477"/>
      <c r="Q24" s="477"/>
      <c r="R24" s="477"/>
      <c r="S24" s="488"/>
      <c r="T24" s="488"/>
      <c r="U24" s="478"/>
      <c r="V24" s="478"/>
      <c r="W24" s="477"/>
      <c r="X24" s="477"/>
      <c r="Y24" s="477"/>
      <c r="Z24" s="477"/>
      <c r="AA24" s="477"/>
      <c r="AB24" s="477"/>
      <c r="AC24" s="477"/>
      <c r="AD24" s="477"/>
      <c r="AE24" s="477"/>
      <c r="AF24" s="116" t="s">
        <v>13</v>
      </c>
      <c r="AG24" s="150" t="s">
        <v>432</v>
      </c>
      <c r="AH24" s="116" t="s">
        <v>12</v>
      </c>
      <c r="AI24" s="117" t="s">
        <v>1</v>
      </c>
      <c r="AJ24" s="117" t="s">
        <v>11</v>
      </c>
      <c r="AK24" s="470"/>
      <c r="AL24" s="470"/>
      <c r="AM24" s="470"/>
      <c r="AN24" s="470"/>
      <c r="AO24" s="470"/>
      <c r="AP24" s="470"/>
      <c r="AQ24" s="470"/>
      <c r="AR24" s="480"/>
      <c r="AS24" s="477"/>
      <c r="AT24" s="477"/>
      <c r="AU24" s="477"/>
      <c r="AV24" s="477"/>
      <c r="AW24" s="482"/>
      <c r="AX24" s="466"/>
      <c r="AY24" s="466"/>
      <c r="AZ24" s="466"/>
      <c r="BA24" s="466"/>
      <c r="BB24" s="466"/>
      <c r="BC24" s="466"/>
      <c r="BD24" s="466"/>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52</v>
      </c>
      <c r="F26" s="177">
        <v>0</v>
      </c>
      <c r="G26" s="177">
        <v>126</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618298.53</v>
      </c>
      <c r="Q26" s="177" t="s">
        <v>425</v>
      </c>
      <c r="R26" s="179">
        <f>SUM(R27:R86)</f>
        <v>618298.53</v>
      </c>
      <c r="S26" s="177" t="s">
        <v>425</v>
      </c>
      <c r="T26" s="177" t="s">
        <v>425</v>
      </c>
      <c r="U26" s="177" t="s">
        <v>425</v>
      </c>
      <c r="V26" s="177" t="s">
        <v>425</v>
      </c>
      <c r="W26" s="177" t="s">
        <v>425</v>
      </c>
      <c r="X26" s="177" t="s">
        <v>425</v>
      </c>
      <c r="Y26" s="177" t="s">
        <v>425</v>
      </c>
      <c r="Z26" s="177" t="s">
        <v>425</v>
      </c>
      <c r="AA26" s="177" t="s">
        <v>425</v>
      </c>
      <c r="AB26" s="179">
        <f>SUM(AB27:AB86)</f>
        <v>608716.62600000005</v>
      </c>
      <c r="AC26" s="177" t="s">
        <v>425</v>
      </c>
      <c r="AD26" s="179">
        <f>SUM(AD27:AD86)</f>
        <v>730459.95120000013</v>
      </c>
      <c r="AE26" s="179">
        <f>SUM(AE27:AE86)</f>
        <v>118121.586</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512066.63368000003</v>
      </c>
      <c r="AY26" s="179">
        <f t="shared" si="46"/>
        <v>612338.3652</v>
      </c>
      <c r="AZ26" s="179" t="s">
        <v>425</v>
      </c>
      <c r="BA26" s="179" t="s">
        <v>425</v>
      </c>
      <c r="BB26" s="179"/>
      <c r="BC26" s="179"/>
      <c r="BD26" s="179"/>
    </row>
    <row r="27" spans="1:56" s="218" customFormat="1" ht="13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240115.3</v>
      </c>
      <c r="Q27" s="214" t="s">
        <v>512</v>
      </c>
      <c r="R27" s="215">
        <v>240115.3</v>
      </c>
      <c r="S27" s="214" t="s">
        <v>513</v>
      </c>
      <c r="T27" s="214" t="s">
        <v>513</v>
      </c>
      <c r="U27" s="214">
        <v>6</v>
      </c>
      <c r="V27" s="214">
        <v>3</v>
      </c>
      <c r="W27" s="214" t="s">
        <v>514</v>
      </c>
      <c r="X27" s="214" t="s">
        <v>515</v>
      </c>
      <c r="Y27" s="214" t="s">
        <v>516</v>
      </c>
      <c r="Z27" s="214">
        <v>1</v>
      </c>
      <c r="AA27" s="214">
        <v>240000</v>
      </c>
      <c r="AB27" s="215">
        <v>240000</v>
      </c>
      <c r="AC27" s="214" t="s">
        <v>517</v>
      </c>
      <c r="AD27" s="215">
        <v>288000</v>
      </c>
      <c r="AE27" s="291">
        <f>IF(IFERROR(AD27-AY27,"нд")&lt;0,0,IFERROR(AD27-AY27,"нд"))</f>
        <v>996</v>
      </c>
      <c r="AF27" s="214">
        <v>32312132503</v>
      </c>
      <c r="AG27" s="214" t="s">
        <v>518</v>
      </c>
      <c r="AH27" s="214" t="s">
        <v>519</v>
      </c>
      <c r="AI27" s="216">
        <v>44985</v>
      </c>
      <c r="AJ27" s="216">
        <v>44977</v>
      </c>
      <c r="AK27" s="216">
        <v>44995</v>
      </c>
      <c r="AL27" s="216">
        <v>45016</v>
      </c>
      <c r="AM27" s="214" t="s">
        <v>425</v>
      </c>
      <c r="AN27" s="214" t="s">
        <v>425</v>
      </c>
      <c r="AO27" s="214" t="s">
        <v>425</v>
      </c>
      <c r="AP27" s="214" t="s">
        <v>425</v>
      </c>
      <c r="AQ27" s="216">
        <v>45036</v>
      </c>
      <c r="AR27" s="216">
        <v>45036</v>
      </c>
      <c r="AS27" s="216">
        <v>45036</v>
      </c>
      <c r="AT27" s="216">
        <v>45036</v>
      </c>
      <c r="AU27" s="216">
        <v>45290</v>
      </c>
      <c r="AV27" s="214" t="s">
        <v>425</v>
      </c>
      <c r="AW27" s="214" t="s">
        <v>425</v>
      </c>
      <c r="AX27" s="217">
        <v>239170</v>
      </c>
      <c r="AY27" s="217">
        <v>287004</v>
      </c>
      <c r="AZ27" s="215" t="s">
        <v>520</v>
      </c>
      <c r="BA27" s="215" t="s">
        <v>509</v>
      </c>
      <c r="BB27" s="215" t="s">
        <v>521</v>
      </c>
      <c r="BC27" s="215" t="s">
        <v>522</v>
      </c>
      <c r="BD27" s="215" t="str">
        <f>CONCATENATE(BB27,", ",BA27,", ",N27,", ","договор № ",BC27)</f>
        <v>ООО "ПАРТНЕР-ТТ", ТМЦ, Поставка трансформаторов ТРДЦН ПС Строительная 220 кВ, договор № ПД-23-00119 от 20.04.2023</v>
      </c>
    </row>
    <row r="28" spans="1:56" s="218" customFormat="1" ht="303.7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523</v>
      </c>
      <c r="N28" s="214" t="s">
        <v>524</v>
      </c>
      <c r="O28" s="214" t="s">
        <v>511</v>
      </c>
      <c r="P28" s="215">
        <v>15902.09</v>
      </c>
      <c r="Q28" s="214" t="s">
        <v>512</v>
      </c>
      <c r="R28" s="215">
        <v>15902.09</v>
      </c>
      <c r="S28" s="214" t="s">
        <v>525</v>
      </c>
      <c r="T28" s="214" t="s">
        <v>525</v>
      </c>
      <c r="U28" s="214">
        <v>4</v>
      </c>
      <c r="V28" s="214">
        <v>14</v>
      </c>
      <c r="W28" s="214" t="s">
        <v>526</v>
      </c>
      <c r="X28" s="214" t="s">
        <v>527</v>
      </c>
      <c r="Y28" s="214" t="s">
        <v>528</v>
      </c>
      <c r="Z28" s="214">
        <v>1</v>
      </c>
      <c r="AA28" s="214" t="s">
        <v>529</v>
      </c>
      <c r="AB28" s="215">
        <v>8000</v>
      </c>
      <c r="AC28" s="214" t="s">
        <v>530</v>
      </c>
      <c r="AD28" s="215">
        <v>9600</v>
      </c>
      <c r="AE28" s="291">
        <f t="shared" ref="AE28:AE86" si="49">IF(IFERROR(AD28-AY28,"нд")&lt;0,0,IFERROR(AD28-AY28,"нд"))</f>
        <v>9600</v>
      </c>
      <c r="AF28" s="214">
        <v>32211419762</v>
      </c>
      <c r="AG28" s="214" t="s">
        <v>518</v>
      </c>
      <c r="AH28" s="214" t="s">
        <v>531</v>
      </c>
      <c r="AI28" s="216">
        <v>44712</v>
      </c>
      <c r="AJ28" s="216">
        <v>44708</v>
      </c>
      <c r="AK28" s="216">
        <v>44736</v>
      </c>
      <c r="AL28" s="216">
        <v>44757</v>
      </c>
      <c r="AM28" s="214" t="s">
        <v>425</v>
      </c>
      <c r="AN28" s="214" t="s">
        <v>425</v>
      </c>
      <c r="AO28" s="214" t="s">
        <v>425</v>
      </c>
      <c r="AP28" s="214" t="s">
        <v>425</v>
      </c>
      <c r="AQ28" s="216">
        <v>44777</v>
      </c>
      <c r="AR28" s="216">
        <v>44777</v>
      </c>
      <c r="AS28" s="216">
        <v>44777</v>
      </c>
      <c r="AT28" s="216">
        <v>44777</v>
      </c>
      <c r="AU28" s="216">
        <v>45656</v>
      </c>
      <c r="AV28" s="214" t="s">
        <v>425</v>
      </c>
      <c r="AW28" s="214" t="s">
        <v>425</v>
      </c>
      <c r="AX28" s="215">
        <v>0</v>
      </c>
      <c r="AY28" s="215">
        <v>0</v>
      </c>
      <c r="AZ28" s="215" t="s">
        <v>532</v>
      </c>
      <c r="BA28" s="215" t="s">
        <v>523</v>
      </c>
      <c r="BB28" s="215" t="s">
        <v>530</v>
      </c>
      <c r="BC28" s="215" t="s">
        <v>533</v>
      </c>
      <c r="BD28" s="215" t="str">
        <f t="shared" ref="BD28:BD86" si="50">CONCATENATE(BB28,", ",BA28,", ",N28,", ","договор № ",BC28)</f>
        <v xml:space="preserve">ООО "Веллэнерджи", ПИР, Выполнение проектно-изыскательских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 договор № ИП-22-00214 от 04.08.2022 </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509</v>
      </c>
      <c r="N29" s="214" t="s">
        <v>534</v>
      </c>
      <c r="O29" s="214" t="s">
        <v>511</v>
      </c>
      <c r="P29" s="215">
        <v>27104.48</v>
      </c>
      <c r="Q29" s="214" t="s">
        <v>512</v>
      </c>
      <c r="R29" s="215">
        <v>27104.48</v>
      </c>
      <c r="S29" s="214" t="s">
        <v>535</v>
      </c>
      <c r="T29" s="214" t="s">
        <v>535</v>
      </c>
      <c r="U29" s="214">
        <v>3</v>
      </c>
      <c r="V29" s="214">
        <v>3</v>
      </c>
      <c r="W29" s="214" t="s">
        <v>536</v>
      </c>
      <c r="X29" s="214">
        <v>27104.48</v>
      </c>
      <c r="Y29" s="214" t="s">
        <v>537</v>
      </c>
      <c r="Z29" s="214">
        <v>1</v>
      </c>
      <c r="AA29" s="214">
        <v>26968.955000000002</v>
      </c>
      <c r="AB29" s="215">
        <v>26968.955000000002</v>
      </c>
      <c r="AC29" s="214" t="s">
        <v>538</v>
      </c>
      <c r="AD29" s="215">
        <v>32362.745999999999</v>
      </c>
      <c r="AE29" s="291">
        <f t="shared" si="49"/>
        <v>0</v>
      </c>
      <c r="AF29" s="214">
        <v>32312762590</v>
      </c>
      <c r="AG29" s="214" t="s">
        <v>518</v>
      </c>
      <c r="AH29" s="214" t="s">
        <v>531</v>
      </c>
      <c r="AI29" s="216">
        <v>45199</v>
      </c>
      <c r="AJ29" s="216">
        <v>45183</v>
      </c>
      <c r="AK29" s="216">
        <v>45192</v>
      </c>
      <c r="AL29" s="216">
        <v>45205</v>
      </c>
      <c r="AM29" s="214" t="s">
        <v>425</v>
      </c>
      <c r="AN29" s="214" t="s">
        <v>425</v>
      </c>
      <c r="AO29" s="214" t="s">
        <v>425</v>
      </c>
      <c r="AP29" s="214" t="s">
        <v>425</v>
      </c>
      <c r="AQ29" s="216">
        <v>45225</v>
      </c>
      <c r="AR29" s="216">
        <v>45223</v>
      </c>
      <c r="AS29" s="216">
        <v>45225</v>
      </c>
      <c r="AT29" s="216">
        <v>45223</v>
      </c>
      <c r="AU29" s="216">
        <v>45288</v>
      </c>
      <c r="AV29" s="214" t="s">
        <v>425</v>
      </c>
      <c r="AW29" s="214" t="s">
        <v>425</v>
      </c>
      <c r="AX29" s="215">
        <v>26968.954999999998</v>
      </c>
      <c r="AY29" s="215">
        <v>32362.745999999999</v>
      </c>
      <c r="AZ29" s="215" t="s">
        <v>520</v>
      </c>
      <c r="BA29" s="215" t="s">
        <v>509</v>
      </c>
      <c r="BB29" s="215" t="s">
        <v>538</v>
      </c>
      <c r="BC29" s="215" t="s">
        <v>539</v>
      </c>
      <c r="BD29" s="215" t="str">
        <f t="shared" si="50"/>
        <v>ОБЩЕСТВО С ОГРАНИЧЕННОЙ ОТВЕТСТВЕННОСТЬЮ "ИНЖЕНЕРНЫЙ ЦЕНТР СИБИРИ", ТМЦ, Поставка реакторов и оборудования к ним, договор № ПД-23-00310 от 24.10.2023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509</v>
      </c>
      <c r="N30" s="214" t="s">
        <v>540</v>
      </c>
      <c r="O30" s="214" t="s">
        <v>511</v>
      </c>
      <c r="P30" s="215">
        <v>2150</v>
      </c>
      <c r="Q30" s="214" t="s">
        <v>512</v>
      </c>
      <c r="R30" s="215">
        <v>2150</v>
      </c>
      <c r="S30" s="214" t="s">
        <v>541</v>
      </c>
      <c r="T30" s="214" t="s">
        <v>541</v>
      </c>
      <c r="U30" s="214">
        <v>4</v>
      </c>
      <c r="V30" s="214">
        <v>2</v>
      </c>
      <c r="W30" s="214" t="s">
        <v>542</v>
      </c>
      <c r="X30" s="214" t="s">
        <v>543</v>
      </c>
      <c r="Y30" s="214" t="s">
        <v>544</v>
      </c>
      <c r="Z30" s="214">
        <v>1</v>
      </c>
      <c r="AA30" s="214">
        <v>2000</v>
      </c>
      <c r="AB30" s="215">
        <v>2000</v>
      </c>
      <c r="AC30" s="214" t="s">
        <v>545</v>
      </c>
      <c r="AD30" s="215">
        <v>2400</v>
      </c>
      <c r="AE30" s="291">
        <f t="shared" si="49"/>
        <v>0</v>
      </c>
      <c r="AF30" s="214">
        <v>32312767453</v>
      </c>
      <c r="AG30" s="214" t="s">
        <v>518</v>
      </c>
      <c r="AH30" s="214" t="s">
        <v>531</v>
      </c>
      <c r="AI30" s="216">
        <v>45199</v>
      </c>
      <c r="AJ30" s="216">
        <v>45184</v>
      </c>
      <c r="AK30" s="216">
        <v>45195</v>
      </c>
      <c r="AL30" s="216">
        <v>45205</v>
      </c>
      <c r="AM30" s="214" t="s">
        <v>425</v>
      </c>
      <c r="AN30" s="214" t="s">
        <v>425</v>
      </c>
      <c r="AO30" s="214" t="s">
        <v>425</v>
      </c>
      <c r="AP30" s="214" t="s">
        <v>425</v>
      </c>
      <c r="AQ30" s="216">
        <v>45225</v>
      </c>
      <c r="AR30" s="216">
        <v>45218</v>
      </c>
      <c r="AS30" s="216">
        <v>45225</v>
      </c>
      <c r="AT30" s="216">
        <v>45218</v>
      </c>
      <c r="AU30" s="216">
        <v>45288</v>
      </c>
      <c r="AV30" s="214" t="s">
        <v>425</v>
      </c>
      <c r="AW30" s="214" t="s">
        <v>425</v>
      </c>
      <c r="AX30" s="215">
        <v>2000</v>
      </c>
      <c r="AY30" s="215">
        <v>2400</v>
      </c>
      <c r="AZ30" s="215" t="s">
        <v>520</v>
      </c>
      <c r="BA30" s="215" t="s">
        <v>509</v>
      </c>
      <c r="BB30" s="215" t="s">
        <v>545</v>
      </c>
      <c r="BC30" s="215" t="s">
        <v>546</v>
      </c>
      <c r="BD30" s="215" t="str">
        <f t="shared" si="50"/>
        <v>ОБЩЕСТВО С ОГРАНИЧЕННОЙ ОТВЕТСТВЕННОСТЬЮ ТК "ЭНЕРГООБОРУДОВАНИЕ", ТМЦ, Поставка трансформаторов собственных нужд, договор № ПД-23-00311 от 20.10.2023</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547</v>
      </c>
      <c r="N31" s="214" t="s">
        <v>548</v>
      </c>
      <c r="O31" s="214" t="s">
        <v>511</v>
      </c>
      <c r="P31" s="215">
        <v>244698.08</v>
      </c>
      <c r="Q31" s="214" t="s">
        <v>512</v>
      </c>
      <c r="R31" s="215">
        <v>244698.08</v>
      </c>
      <c r="S31" s="214" t="s">
        <v>549</v>
      </c>
      <c r="T31" s="214" t="s">
        <v>549</v>
      </c>
      <c r="U31" s="214">
        <v>3</v>
      </c>
      <c r="V31" s="214">
        <v>3</v>
      </c>
      <c r="W31" s="214" t="s">
        <v>550</v>
      </c>
      <c r="X31" s="214" t="s">
        <v>551</v>
      </c>
      <c r="Y31" s="214" t="s">
        <v>552</v>
      </c>
      <c r="Z31" s="214">
        <v>1</v>
      </c>
      <c r="AA31" s="214">
        <v>243698.07500000001</v>
      </c>
      <c r="AB31" s="215">
        <v>243698.07500000001</v>
      </c>
      <c r="AC31" s="214" t="s">
        <v>553</v>
      </c>
      <c r="AD31" s="215">
        <v>292437.69</v>
      </c>
      <c r="AE31" s="291">
        <f t="shared" si="49"/>
        <v>88563.57</v>
      </c>
      <c r="AF31" s="214">
        <v>32313152004</v>
      </c>
      <c r="AG31" s="214" t="s">
        <v>518</v>
      </c>
      <c r="AH31" s="214" t="s">
        <v>531</v>
      </c>
      <c r="AI31" s="216">
        <v>45291</v>
      </c>
      <c r="AJ31" s="216">
        <v>45289</v>
      </c>
      <c r="AK31" s="216">
        <v>45316</v>
      </c>
      <c r="AL31" s="216">
        <v>45336</v>
      </c>
      <c r="AM31" s="214" t="s">
        <v>425</v>
      </c>
      <c r="AN31" s="214" t="s">
        <v>425</v>
      </c>
      <c r="AO31" s="214" t="s">
        <v>425</v>
      </c>
      <c r="AP31" s="214" t="s">
        <v>425</v>
      </c>
      <c r="AQ31" s="216" t="s">
        <v>554</v>
      </c>
      <c r="AR31" s="216">
        <v>45369</v>
      </c>
      <c r="AS31" s="216">
        <v>45368</v>
      </c>
      <c r="AT31" s="216">
        <v>45369</v>
      </c>
      <c r="AU31" s="216">
        <v>46021</v>
      </c>
      <c r="AV31" s="214" t="s">
        <v>555</v>
      </c>
      <c r="AW31" s="214" t="s">
        <v>425</v>
      </c>
      <c r="AX31" s="215">
        <v>170100.26267999999</v>
      </c>
      <c r="AY31" s="215">
        <v>203874.12</v>
      </c>
      <c r="AZ31" s="215" t="s">
        <v>532</v>
      </c>
      <c r="BA31" s="215" t="s">
        <v>547</v>
      </c>
      <c r="BB31" s="215" t="s">
        <v>553</v>
      </c>
      <c r="BC31" s="215" t="s">
        <v>556</v>
      </c>
      <c r="BD31" s="215" t="str">
        <f t="shared" si="50"/>
        <v>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здания ОПУ-ЗРУ комплектно с оборудованием, договор № ИП-24-00029 от 18.03.2024</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509</v>
      </c>
      <c r="N32" s="214" t="s">
        <v>557</v>
      </c>
      <c r="O32" s="214" t="s">
        <v>511</v>
      </c>
      <c r="P32" s="215">
        <v>11634</v>
      </c>
      <c r="Q32" s="214" t="s">
        <v>512</v>
      </c>
      <c r="R32" s="215">
        <v>11634</v>
      </c>
      <c r="S32" s="214" t="s">
        <v>549</v>
      </c>
      <c r="T32" s="214" t="s">
        <v>549</v>
      </c>
      <c r="U32" s="214">
        <v>3</v>
      </c>
      <c r="V32" s="214">
        <v>3</v>
      </c>
      <c r="W32" s="214" t="s">
        <v>558</v>
      </c>
      <c r="X32" s="214" t="s">
        <v>559</v>
      </c>
      <c r="Y32" s="214" t="s">
        <v>560</v>
      </c>
      <c r="Z32" s="214">
        <v>1</v>
      </c>
      <c r="AA32" s="214" t="s">
        <v>561</v>
      </c>
      <c r="AB32" s="215">
        <v>11549</v>
      </c>
      <c r="AC32" s="214" t="s">
        <v>562</v>
      </c>
      <c r="AD32" s="215">
        <v>13858.8</v>
      </c>
      <c r="AE32" s="291">
        <f t="shared" si="49"/>
        <v>0</v>
      </c>
      <c r="AF32" s="214">
        <v>32413388441</v>
      </c>
      <c r="AG32" s="214" t="s">
        <v>518</v>
      </c>
      <c r="AH32" s="214" t="s">
        <v>531</v>
      </c>
      <c r="AI32" s="216">
        <v>45382</v>
      </c>
      <c r="AJ32" s="216">
        <v>45366</v>
      </c>
      <c r="AK32" s="216">
        <v>45376</v>
      </c>
      <c r="AL32" s="216">
        <v>45399</v>
      </c>
      <c r="AM32" s="214" t="s">
        <v>425</v>
      </c>
      <c r="AN32" s="214" t="s">
        <v>425</v>
      </c>
      <c r="AO32" s="214" t="s">
        <v>425</v>
      </c>
      <c r="AP32" s="214" t="s">
        <v>425</v>
      </c>
      <c r="AQ32" s="216">
        <v>45419</v>
      </c>
      <c r="AR32" s="216">
        <v>45414</v>
      </c>
      <c r="AS32" s="216">
        <v>45419</v>
      </c>
      <c r="AT32" s="216">
        <v>45414</v>
      </c>
      <c r="AU32" s="216">
        <v>45534</v>
      </c>
      <c r="AV32" s="214" t="s">
        <v>425</v>
      </c>
      <c r="AW32" s="214" t="s">
        <v>425</v>
      </c>
      <c r="AX32" s="215">
        <v>11549</v>
      </c>
      <c r="AY32" s="215">
        <v>13858.8</v>
      </c>
      <c r="AZ32" s="215" t="s">
        <v>520</v>
      </c>
      <c r="BA32" s="215" t="s">
        <v>509</v>
      </c>
      <c r="BB32" s="215" t="s">
        <v>563</v>
      </c>
      <c r="BC32" s="215" t="s">
        <v>564</v>
      </c>
      <c r="BD32" s="215" t="str">
        <f t="shared" si="50"/>
        <v>ООО «ЭКРА-ВОСТОК», ТМЦ, Поставка шкафов защит, договор № ПД-24-00091 от 02.05.2024</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509</v>
      </c>
      <c r="N33" s="214" t="s">
        <v>565</v>
      </c>
      <c r="O33" s="214" t="s">
        <v>511</v>
      </c>
      <c r="P33" s="215">
        <v>54042.5</v>
      </c>
      <c r="Q33" s="214" t="s">
        <v>512</v>
      </c>
      <c r="R33" s="215">
        <v>54042.5</v>
      </c>
      <c r="S33" s="214" t="s">
        <v>549</v>
      </c>
      <c r="T33" s="214" t="s">
        <v>549</v>
      </c>
      <c r="U33" s="214">
        <v>3</v>
      </c>
      <c r="V33" s="214">
        <v>1</v>
      </c>
      <c r="W33" s="214" t="s">
        <v>553</v>
      </c>
      <c r="X33" s="214">
        <v>54042</v>
      </c>
      <c r="Y33" s="214" t="s">
        <v>551</v>
      </c>
      <c r="Z33" s="214">
        <v>1</v>
      </c>
      <c r="AA33" s="214">
        <v>53900</v>
      </c>
      <c r="AB33" s="215">
        <v>53900</v>
      </c>
      <c r="AC33" s="214" t="s">
        <v>553</v>
      </c>
      <c r="AD33" s="215">
        <v>64680</v>
      </c>
      <c r="AE33" s="291">
        <f t="shared" si="49"/>
        <v>3395.4000000000015</v>
      </c>
      <c r="AF33" s="214">
        <v>32413447924</v>
      </c>
      <c r="AG33" s="214" t="s">
        <v>518</v>
      </c>
      <c r="AH33" s="214" t="s">
        <v>531</v>
      </c>
      <c r="AI33" s="216">
        <v>45382</v>
      </c>
      <c r="AJ33" s="216">
        <v>45380</v>
      </c>
      <c r="AK33" s="216">
        <v>45397</v>
      </c>
      <c r="AL33" s="216">
        <v>45409</v>
      </c>
      <c r="AM33" s="214" t="s">
        <v>425</v>
      </c>
      <c r="AN33" s="214" t="s">
        <v>425</v>
      </c>
      <c r="AO33" s="214" t="s">
        <v>425</v>
      </c>
      <c r="AP33" s="214" t="s">
        <v>425</v>
      </c>
      <c r="AQ33" s="216">
        <v>45429</v>
      </c>
      <c r="AR33" s="216">
        <v>45427</v>
      </c>
      <c r="AS33" s="216">
        <v>45429</v>
      </c>
      <c r="AT33" s="216">
        <v>45427</v>
      </c>
      <c r="AU33" s="216">
        <v>45960</v>
      </c>
      <c r="AV33" s="214" t="s">
        <v>555</v>
      </c>
      <c r="AW33" s="214" t="s">
        <v>425</v>
      </c>
      <c r="AX33" s="215">
        <v>52650</v>
      </c>
      <c r="AY33" s="215">
        <v>61284.6</v>
      </c>
      <c r="AZ33" s="215" t="s">
        <v>520</v>
      </c>
      <c r="BA33" s="215" t="s">
        <v>509</v>
      </c>
      <c r="BB33" s="215" t="s">
        <v>553</v>
      </c>
      <c r="BC33" s="215" t="s">
        <v>566</v>
      </c>
      <c r="BD33" s="215" t="str">
        <f t="shared" si="50"/>
        <v>ОБЩЕСТВО С ОГРАНИЧЕННОЙ ОТВЕТСТВЕННОСТЬЮ "ВЕЛЛЭНЕРДЖИ", ТМЦ, Поставка токопровода, договор № ПД-24-00100 от 15.05.2024</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547</v>
      </c>
      <c r="N34" s="214" t="s">
        <v>567</v>
      </c>
      <c r="O34" s="214" t="s">
        <v>511</v>
      </c>
      <c r="P34" s="215">
        <v>803.1</v>
      </c>
      <c r="Q34" s="214" t="s">
        <v>512</v>
      </c>
      <c r="R34" s="215">
        <v>803.1</v>
      </c>
      <c r="S34" s="214" t="s">
        <v>549</v>
      </c>
      <c r="T34" s="214" t="s">
        <v>549</v>
      </c>
      <c r="U34" s="214">
        <v>3</v>
      </c>
      <c r="V34" s="214">
        <v>1</v>
      </c>
      <c r="W34" s="214" t="s">
        <v>553</v>
      </c>
      <c r="X34" s="214">
        <v>803.1</v>
      </c>
      <c r="Y34" s="214" t="s">
        <v>551</v>
      </c>
      <c r="Z34" s="214">
        <v>1</v>
      </c>
      <c r="AA34" s="214">
        <v>800</v>
      </c>
      <c r="AB34" s="215">
        <v>800</v>
      </c>
      <c r="AC34" s="214" t="s">
        <v>553</v>
      </c>
      <c r="AD34" s="215">
        <v>960</v>
      </c>
      <c r="AE34" s="291">
        <f t="shared" si="49"/>
        <v>960</v>
      </c>
      <c r="AF34" s="214">
        <v>32413574883</v>
      </c>
      <c r="AG34" s="214" t="s">
        <v>518</v>
      </c>
      <c r="AH34" s="214" t="s">
        <v>531</v>
      </c>
      <c r="AI34" s="216">
        <v>45443</v>
      </c>
      <c r="AJ34" s="216">
        <v>45418</v>
      </c>
      <c r="AK34" s="216">
        <v>45427</v>
      </c>
      <c r="AL34" s="216">
        <v>45433</v>
      </c>
      <c r="AM34" s="214" t="s">
        <v>425</v>
      </c>
      <c r="AN34" s="214" t="s">
        <v>425</v>
      </c>
      <c r="AO34" s="214" t="s">
        <v>425</v>
      </c>
      <c r="AP34" s="214" t="s">
        <v>425</v>
      </c>
      <c r="AQ34" s="216">
        <v>45453</v>
      </c>
      <c r="AR34" s="216">
        <v>45450</v>
      </c>
      <c r="AS34" s="216">
        <v>45453</v>
      </c>
      <c r="AT34" s="216">
        <v>45450</v>
      </c>
      <c r="AU34" s="216">
        <v>46021</v>
      </c>
      <c r="AV34" s="214" t="s">
        <v>555</v>
      </c>
      <c r="AW34" s="214" t="s">
        <v>425</v>
      </c>
      <c r="AX34" s="215">
        <v>0</v>
      </c>
      <c r="AY34" s="215">
        <v>0</v>
      </c>
      <c r="AZ34" s="215" t="s">
        <v>532</v>
      </c>
      <c r="BA34" s="215" t="s">
        <v>547</v>
      </c>
      <c r="BB34" s="215" t="s">
        <v>568</v>
      </c>
      <c r="BC34" s="215" t="s">
        <v>569</v>
      </c>
      <c r="BD34" s="215" t="str">
        <f t="shared" si="50"/>
        <v xml:space="preserve">	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переноса мачты молниеотвода., договор № ИП-24-00125 от 07.06.2024</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547</v>
      </c>
      <c r="N35" s="214" t="s">
        <v>570</v>
      </c>
      <c r="O35" s="214" t="s">
        <v>511</v>
      </c>
      <c r="P35" s="215">
        <v>12172.18</v>
      </c>
      <c r="Q35" s="214" t="s">
        <v>512</v>
      </c>
      <c r="R35" s="215">
        <v>12172.18</v>
      </c>
      <c r="S35" s="214" t="s">
        <v>525</v>
      </c>
      <c r="T35" s="214" t="s">
        <v>525</v>
      </c>
      <c r="U35" s="214">
        <v>3</v>
      </c>
      <c r="V35" s="214">
        <v>1</v>
      </c>
      <c r="W35" s="214" t="s">
        <v>571</v>
      </c>
      <c r="X35" s="214">
        <v>12172.18</v>
      </c>
      <c r="Y35" s="214" t="s">
        <v>551</v>
      </c>
      <c r="Z35" s="214">
        <v>1</v>
      </c>
      <c r="AA35" s="214">
        <v>12172.18</v>
      </c>
      <c r="AB35" s="215">
        <v>12172.18</v>
      </c>
      <c r="AC35" s="214" t="s">
        <v>571</v>
      </c>
      <c r="AD35" s="215">
        <v>14606.616</v>
      </c>
      <c r="AE35" s="291">
        <f t="shared" si="49"/>
        <v>14606.616</v>
      </c>
      <c r="AF35" s="214">
        <v>32413654956</v>
      </c>
      <c r="AG35" s="214" t="s">
        <v>518</v>
      </c>
      <c r="AH35" s="214" t="s">
        <v>531</v>
      </c>
      <c r="AI35" s="216">
        <v>45443</v>
      </c>
      <c r="AJ35" s="216">
        <v>45442</v>
      </c>
      <c r="AK35" s="216">
        <v>45470</v>
      </c>
      <c r="AL35" s="216">
        <v>45483</v>
      </c>
      <c r="AM35" s="214" t="s">
        <v>425</v>
      </c>
      <c r="AN35" s="214" t="s">
        <v>425</v>
      </c>
      <c r="AO35" s="214" t="s">
        <v>425</v>
      </c>
      <c r="AP35" s="214" t="s">
        <v>425</v>
      </c>
      <c r="AQ35" s="216">
        <v>45503</v>
      </c>
      <c r="AR35" s="216" t="s">
        <v>425</v>
      </c>
      <c r="AS35" s="216">
        <v>45503</v>
      </c>
      <c r="AT35" s="216" t="s">
        <v>425</v>
      </c>
      <c r="AU35" s="216">
        <v>46021</v>
      </c>
      <c r="AV35" s="214" t="s">
        <v>555</v>
      </c>
      <c r="AW35" s="214" t="s">
        <v>425</v>
      </c>
      <c r="AX35" s="215">
        <v>0</v>
      </c>
      <c r="AY35" s="215">
        <v>0</v>
      </c>
      <c r="AZ35" s="215" t="s">
        <v>532</v>
      </c>
      <c r="BA35" s="215" t="s">
        <v>547</v>
      </c>
      <c r="BB35" s="215" t="s">
        <v>571</v>
      </c>
      <c r="BC35" s="215" t="s">
        <v>572</v>
      </c>
      <c r="BD35" s="215" t="str">
        <f t="shared" si="50"/>
        <v>АКЦИОНЕРНОЕ ОБЩЕСТВО "РЕМОНТЭНЕРГОМОНТАЖ И СЕРВИС",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перемещения трансформаторв 1Т-40., договор № договор на согласовании</v>
      </c>
    </row>
    <row r="36" spans="1:56" s="218" customFormat="1" ht="236.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509</v>
      </c>
      <c r="N36" s="214" t="s">
        <v>573</v>
      </c>
      <c r="O36" s="214" t="s">
        <v>511</v>
      </c>
      <c r="P36" s="215">
        <v>9676.7999999999993</v>
      </c>
      <c r="Q36" s="214" t="s">
        <v>512</v>
      </c>
      <c r="R36" s="215">
        <v>9676.7999999999993</v>
      </c>
      <c r="S36" s="214" t="s">
        <v>513</v>
      </c>
      <c r="T36" s="214" t="s">
        <v>513</v>
      </c>
      <c r="U36" s="214">
        <v>3</v>
      </c>
      <c r="V36" s="214">
        <v>5</v>
      </c>
      <c r="W36" s="214" t="s">
        <v>574</v>
      </c>
      <c r="X36" s="214">
        <v>9676.7999999999993</v>
      </c>
      <c r="Y36" s="214" t="s">
        <v>575</v>
      </c>
      <c r="Z36" s="214">
        <v>1</v>
      </c>
      <c r="AA36" s="214">
        <v>9628.4159999999993</v>
      </c>
      <c r="AB36" s="215">
        <v>9628.4159999999993</v>
      </c>
      <c r="AC36" s="214" t="s">
        <v>538</v>
      </c>
      <c r="AD36" s="215">
        <v>11554.099199999999</v>
      </c>
      <c r="AE36" s="291">
        <f t="shared" si="49"/>
        <v>0</v>
      </c>
      <c r="AF36" s="214">
        <v>32312767448</v>
      </c>
      <c r="AG36" s="214" t="s">
        <v>518</v>
      </c>
      <c r="AH36" s="214" t="s">
        <v>531</v>
      </c>
      <c r="AI36" s="216">
        <v>45199</v>
      </c>
      <c r="AJ36" s="216">
        <v>45184</v>
      </c>
      <c r="AK36" s="216">
        <v>45202</v>
      </c>
      <c r="AL36" s="216">
        <v>45212</v>
      </c>
      <c r="AM36" s="214" t="s">
        <v>425</v>
      </c>
      <c r="AN36" s="214" t="s">
        <v>425</v>
      </c>
      <c r="AO36" s="214" t="s">
        <v>425</v>
      </c>
      <c r="AP36" s="214" t="s">
        <v>425</v>
      </c>
      <c r="AQ36" s="216">
        <v>45232</v>
      </c>
      <c r="AR36" s="216">
        <v>45224</v>
      </c>
      <c r="AS36" s="216">
        <v>45232</v>
      </c>
      <c r="AT36" s="216">
        <v>45224</v>
      </c>
      <c r="AU36" s="216">
        <v>45288</v>
      </c>
      <c r="AV36" s="214" t="s">
        <v>425</v>
      </c>
      <c r="AW36" s="214" t="s">
        <v>425</v>
      </c>
      <c r="AX36" s="215">
        <v>9628.4159999999993</v>
      </c>
      <c r="AY36" s="215">
        <v>11554.099200000001</v>
      </c>
      <c r="AZ36" s="215" t="s">
        <v>520</v>
      </c>
      <c r="BA36" s="215" t="s">
        <v>509</v>
      </c>
      <c r="BB36" s="215" t="s">
        <v>538</v>
      </c>
      <c r="BC36" s="215" t="s">
        <v>576</v>
      </c>
      <c r="BD36" s="215" t="str">
        <f t="shared" si="50"/>
        <v>ОБЩЕСТВО С ОГРАНИЧЕННОЙ ОТВЕТСТВЕННОСТЬЮ "ИНЖЕНЕРНЫЙ ЦЕНТР СИБИРИ", ТМЦ, Поставка реакторов токоограничивающих, договор № ПД-23-00320 от 25.10.2023</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2" t="str">
        <f>'1. паспорт местоположение'!A5:C5</f>
        <v>Год раскрытия информации: 2024 год</v>
      </c>
      <c r="B5" s="492"/>
      <c r="C5" s="62"/>
      <c r="D5" s="62"/>
      <c r="E5" s="62"/>
      <c r="F5" s="62"/>
      <c r="G5" s="62"/>
      <c r="H5" s="62"/>
    </row>
    <row r="6" spans="1:8" ht="18.75" x14ac:dyDescent="0.3">
      <c r="A6" s="121"/>
      <c r="B6" s="121"/>
      <c r="C6" s="121"/>
      <c r="D6" s="121"/>
      <c r="E6" s="121"/>
      <c r="F6" s="121"/>
      <c r="G6" s="121"/>
      <c r="H6" s="121"/>
    </row>
    <row r="7" spans="1:8" ht="18.75" x14ac:dyDescent="0.25">
      <c r="A7" s="308" t="s">
        <v>9</v>
      </c>
      <c r="B7" s="308"/>
      <c r="C7" s="120"/>
      <c r="D7" s="120"/>
      <c r="E7" s="120"/>
      <c r="F7" s="120"/>
      <c r="G7" s="120"/>
      <c r="H7" s="120"/>
    </row>
    <row r="8" spans="1:8" ht="18.75" x14ac:dyDescent="0.25">
      <c r="A8" s="120"/>
      <c r="B8" s="120"/>
      <c r="C8" s="120"/>
      <c r="D8" s="120"/>
      <c r="E8" s="120"/>
      <c r="F8" s="120"/>
      <c r="G8" s="120"/>
      <c r="H8" s="120"/>
    </row>
    <row r="9" spans="1:8" x14ac:dyDescent="0.25">
      <c r="A9" s="303" t="str">
        <f>'1. паспорт местоположение'!A9:C9</f>
        <v>Акционерное общество "Электромагистраль"</v>
      </c>
      <c r="B9" s="303"/>
      <c r="C9" s="118"/>
      <c r="D9" s="118"/>
      <c r="E9" s="118"/>
      <c r="F9" s="118"/>
      <c r="G9" s="118"/>
      <c r="H9" s="118"/>
    </row>
    <row r="10" spans="1:8" x14ac:dyDescent="0.25">
      <c r="A10" s="304" t="s">
        <v>8</v>
      </c>
      <c r="B10" s="30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3" t="str">
        <f>'1. паспорт местоположение'!A12:C12</f>
        <v>M_00.0014.000014</v>
      </c>
      <c r="B12" s="303"/>
      <c r="C12" s="118"/>
      <c r="D12" s="118"/>
      <c r="E12" s="118"/>
      <c r="F12" s="118"/>
      <c r="G12" s="118"/>
      <c r="H12" s="118"/>
    </row>
    <row r="13" spans="1:8" x14ac:dyDescent="0.25">
      <c r="A13" s="304" t="s">
        <v>7</v>
      </c>
      <c r="B13" s="304"/>
      <c r="C13" s="119"/>
      <c r="D13" s="119"/>
      <c r="E13" s="119"/>
      <c r="F13" s="119"/>
      <c r="G13" s="119"/>
      <c r="H13" s="119"/>
    </row>
    <row r="14" spans="1:8" ht="18.75" x14ac:dyDescent="0.25">
      <c r="A14" s="9"/>
      <c r="B14" s="9"/>
      <c r="C14" s="9"/>
      <c r="D14" s="9"/>
      <c r="E14" s="9"/>
      <c r="F14" s="9"/>
      <c r="G14" s="9"/>
      <c r="H14" s="9"/>
    </row>
    <row r="15" spans="1:8" ht="48" customHeight="1" x14ac:dyDescent="0.25">
      <c r="A15" s="360"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60"/>
      <c r="C15" s="118"/>
      <c r="D15" s="118"/>
      <c r="E15" s="118"/>
      <c r="F15" s="118"/>
      <c r="G15" s="118"/>
      <c r="H15" s="118"/>
    </row>
    <row r="16" spans="1:8" x14ac:dyDescent="0.25">
      <c r="A16" s="304" t="s">
        <v>5</v>
      </c>
      <c r="B16" s="304"/>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593</v>
      </c>
    </row>
    <row r="22" spans="1:2" x14ac:dyDescent="0.25">
      <c r="A22" s="157" t="s">
        <v>306</v>
      </c>
      <c r="B22" s="157" t="s">
        <v>598</v>
      </c>
    </row>
    <row r="23" spans="1:2" x14ac:dyDescent="0.25">
      <c r="A23" s="157" t="s">
        <v>288</v>
      </c>
      <c r="B23" s="157" t="s">
        <v>579</v>
      </c>
    </row>
    <row r="24" spans="1:2" x14ac:dyDescent="0.25">
      <c r="A24" s="157" t="s">
        <v>307</v>
      </c>
      <c r="B24" s="157">
        <v>126</v>
      </c>
    </row>
    <row r="25" spans="1:2" x14ac:dyDescent="0.25">
      <c r="A25" s="158" t="s">
        <v>308</v>
      </c>
      <c r="B25" s="175">
        <v>46021</v>
      </c>
    </row>
    <row r="26" spans="1:2" x14ac:dyDescent="0.25">
      <c r="A26" s="158" t="s">
        <v>309</v>
      </c>
      <c r="B26" s="160" t="s">
        <v>597</v>
      </c>
    </row>
    <row r="27" spans="1:2" x14ac:dyDescent="0.25">
      <c r="A27" s="160" t="str">
        <f>CONCATENATE("Стоимость проекта в прогнозных ценах, млн. руб. с НДС")</f>
        <v>Стоимость проекта в прогнозных ценах, млн. руб. с НДС</v>
      </c>
      <c r="B27" s="171">
        <v>925.11991292883818</v>
      </c>
    </row>
    <row r="28" spans="1:2" ht="93.75" customHeight="1" x14ac:dyDescent="0.25">
      <c r="A28" s="159" t="s">
        <v>310</v>
      </c>
      <c r="B28" s="162" t="s">
        <v>580</v>
      </c>
    </row>
    <row r="29" spans="1:2" ht="28.5" x14ac:dyDescent="0.25">
      <c r="A29" s="160" t="s">
        <v>311</v>
      </c>
      <c r="B29" s="171">
        <f>'7. Паспорт отчет о закупке'!$AB$26*1.2/1000</f>
        <v>730.45995119999998</v>
      </c>
    </row>
    <row r="30" spans="1:2" ht="28.5" x14ac:dyDescent="0.25">
      <c r="A30" s="160" t="s">
        <v>312</v>
      </c>
      <c r="B30" s="171">
        <f>'7. Паспорт отчет о закупке'!$AD$26/1000</f>
        <v>730.45995120000009</v>
      </c>
    </row>
    <row r="31" spans="1:2" x14ac:dyDescent="0.25">
      <c r="A31" s="159" t="s">
        <v>313</v>
      </c>
      <c r="B31" s="161"/>
    </row>
    <row r="32" spans="1:2" ht="28.5" x14ac:dyDescent="0.25">
      <c r="A32" s="160" t="s">
        <v>314</v>
      </c>
      <c r="B32" s="171">
        <f>SUM(SUMIF(B33,"&gt;0",B33),SUMIF(B37,"&gt;0",B37),SUMIF(B41,"&gt;0",B41),SUMIF(B45,"&gt;0",B45),SUMIF(B49,"&gt;0",B49),SUMIF(B53,"&gt;0",B53))</f>
        <v>302.03769</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f>IF(VLOOKUP(2,'7. Паспорт отчет о закупке'!$A$27:$CD$86,52,0)="ИП",VLOOKUP(2,'7. Паспорт отчет о закупке'!$A$27:$CD$86,30,0)/1000,"нд")</f>
        <v>9.6</v>
      </c>
    </row>
    <row r="38" spans="1:2" x14ac:dyDescent="0.25">
      <c r="A38" s="168" t="s">
        <v>315</v>
      </c>
      <c r="B38" s="161">
        <f>IF(B37="нд","нд",$B37/$B$27*100)</f>
        <v>1.037703314547338</v>
      </c>
    </row>
    <row r="39" spans="1:2" x14ac:dyDescent="0.25">
      <c r="A39" s="168" t="s">
        <v>316</v>
      </c>
      <c r="B39" s="161">
        <f>IF(VLOOKUP(2,'7. Паспорт отчет о закупке'!$A$27:$CD$86,52,0)="ИП",VLOOKUP(2,'7. Паспорт отчет о закупке'!$A$27:$CD$86,51,0)/1000,"нд")</f>
        <v>0</v>
      </c>
    </row>
    <row r="40" spans="1:2" x14ac:dyDescent="0.25">
      <c r="A40" s="168" t="s">
        <v>437</v>
      </c>
      <c r="B40" s="161">
        <f>IF(VLOOKUP(2,'7. Паспорт отчет о закупке'!$A$27:$CD$86,52,0)="ИП",VLOOKUP(2,'7. Паспорт отчет о закупке'!$A$27:$CD$86,50,0)/1000,"нд")</f>
        <v>0</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f>IF(VLOOKUP(5,'7. Паспорт отчет о закупке'!$A$27:$CD$86,52,0)="ИП",VLOOKUP(5,'7. Паспорт отчет о закупке'!$A$27:$CD$86,30,0)/1000,"нд")</f>
        <v>292.43768999999998</v>
      </c>
    </row>
    <row r="50" spans="1:2" x14ac:dyDescent="0.25">
      <c r="A50" s="168" t="s">
        <v>315</v>
      </c>
      <c r="B50" s="161">
        <f>IF(B49="нд","нд",$B49/$B$27*100)</f>
        <v>31.610787522038216</v>
      </c>
    </row>
    <row r="51" spans="1:2" x14ac:dyDescent="0.25">
      <c r="A51" s="168" t="s">
        <v>316</v>
      </c>
      <c r="B51" s="161">
        <f>IF(VLOOKUP(5,'7. Паспорт отчет о закупке'!$A$27:$CD$86,52,0)="ИП",VLOOKUP(5,'7. Паспорт отчет о закупке'!$A$27:$CD$86,51,0)/1000,"нд")</f>
        <v>203.87412</v>
      </c>
    </row>
    <row r="52" spans="1:2" x14ac:dyDescent="0.25">
      <c r="A52" s="168" t="s">
        <v>437</v>
      </c>
      <c r="B52" s="161">
        <f>IF(VLOOKUP(5,'7. Паспорт отчет о закупке'!$A$27:$CD$86,52,0)="ИП",VLOOKUP(5,'7. Паспорт отчет о закупке'!$A$27:$CD$86,50,0)/1000,"нд")</f>
        <v>170.10026267999999</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322.76274599999999</v>
      </c>
    </row>
    <row r="58" spans="1:2" ht="30" x14ac:dyDescent="0.25">
      <c r="A58" s="168" t="s">
        <v>433</v>
      </c>
      <c r="B58" s="161">
        <f>IF(VLOOKUP(1,'7. Паспорт отчет о закупке'!$A$27:$CD$86,52,0)="ПД",VLOOKUP(1,'7. Паспорт отчет о закупке'!$A$27:$CD$86,30,0)/1000,"нд")</f>
        <v>288</v>
      </c>
    </row>
    <row r="59" spans="1:2" x14ac:dyDescent="0.25">
      <c r="A59" s="168" t="s">
        <v>315</v>
      </c>
      <c r="B59" s="161">
        <f>IF(B58="нд","нд",$B58/$B$27*100)</f>
        <v>31.131099436420133</v>
      </c>
    </row>
    <row r="60" spans="1:2" x14ac:dyDescent="0.25">
      <c r="A60" s="168" t="s">
        <v>316</v>
      </c>
      <c r="B60" s="161">
        <f>IF(VLOOKUP(1,'7. Паспорт отчет о закупке'!$A$27:$CD$86,52,0)="ПД",VLOOKUP(1,'7. Паспорт отчет о закупке'!$A$27:$CD$86,51,0)/1000,"нд")</f>
        <v>287.00400000000002</v>
      </c>
    </row>
    <row r="61" spans="1:2" x14ac:dyDescent="0.25">
      <c r="A61" s="168" t="s">
        <v>437</v>
      </c>
      <c r="B61" s="161">
        <f>IF(VLOOKUP(1,'7. Паспорт отчет о закупке'!$A$27:$CD$86,52,0)="ПД",VLOOKUP(1,'7. Паспорт отчет о закупке'!$A$27:$CD$86,50,0)/1000,"нд")</f>
        <v>239.17</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32.362746000000001</v>
      </c>
    </row>
    <row r="67" spans="1:2" x14ac:dyDescent="0.25">
      <c r="A67" s="168" t="s">
        <v>315</v>
      </c>
      <c r="B67" s="161">
        <f>IF(B66="нд","нд",$B66/$B$27*100)</f>
        <v>3.4982217491722505</v>
      </c>
    </row>
    <row r="68" spans="1:2" x14ac:dyDescent="0.25">
      <c r="A68" s="168" t="s">
        <v>316</v>
      </c>
      <c r="B68" s="161">
        <f>IF(VLOOKUP(3,'7. Паспорт отчет о закупке'!$A$27:$CD$86,52,0)="ПД",VLOOKUP(3,'7. Паспорт отчет о закупке'!$A$27:$CD$86,51,0)/1000,"нд")</f>
        <v>32.362746000000001</v>
      </c>
    </row>
    <row r="69" spans="1:2" x14ac:dyDescent="0.25">
      <c r="A69" s="168" t="s">
        <v>437</v>
      </c>
      <c r="B69" s="161">
        <f>IF(VLOOKUP(3,'7. Паспорт отчет о закупке'!$A$27:$CD$86,52,0)="ПД",VLOOKUP(3,'7. Паспорт отчет о закупке'!$A$27:$CD$86,50,0)/1000,"нд")</f>
        <v>26.968954999999998</v>
      </c>
    </row>
    <row r="70" spans="1:2" ht="30" x14ac:dyDescent="0.25">
      <c r="A70" s="168" t="s">
        <v>433</v>
      </c>
      <c r="B70" s="161">
        <f>IF(VLOOKUP(4,'7. Паспорт отчет о закупке'!$A$27:$CD$86,52,0)="ПД",VLOOKUP(4,'7. Паспорт отчет о закупке'!$A$27:$CD$86,30,0)/1000,"нд")</f>
        <v>2.4</v>
      </c>
    </row>
    <row r="71" spans="1:2" x14ac:dyDescent="0.25">
      <c r="A71" s="168" t="s">
        <v>315</v>
      </c>
      <c r="B71" s="161">
        <f>IF(B70="нд","нд",$B70/$B$27*100)</f>
        <v>0.2594258286368345</v>
      </c>
    </row>
    <row r="72" spans="1:2" x14ac:dyDescent="0.25">
      <c r="A72" s="168" t="s">
        <v>316</v>
      </c>
      <c r="B72" s="161">
        <f>IF(VLOOKUP(4,'7. Паспорт отчет о закупке'!$A$27:$CD$86,52,0)="ПД",VLOOKUP(4,'7. Паспорт отчет о закупке'!$A$27:$CD$86,51,0)/1000,"нд")</f>
        <v>2.4</v>
      </c>
    </row>
    <row r="73" spans="1:2" x14ac:dyDescent="0.25">
      <c r="A73" s="168" t="s">
        <v>437</v>
      </c>
      <c r="B73" s="161">
        <f>IF(VLOOKUP(4,'7. Паспорт отчет о закупке'!$A$27:$CD$86,52,0)="ПД",VLOOKUP(4,'7. Паспорт отчет о закупке'!$A$27:$CD$86,50,0)/1000,"нд")</f>
        <v>2</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33.2934467949013</v>
      </c>
      <c r="C85" s="194"/>
      <c r="D85" s="195"/>
      <c r="E85" s="194"/>
      <c r="F85" s="194"/>
      <c r="G85" s="194"/>
    </row>
    <row r="86" spans="1:7" x14ac:dyDescent="0.25">
      <c r="A86" s="163" t="s">
        <v>321</v>
      </c>
      <c r="B86" s="166">
        <f>SUMIF('7. Паспорт отчет о закупке'!$BA$27:$BA$86,"ТМЦ",'7. Паспорт отчет о закупке'!$AD$27:$AD$86)/1000/$B$27*100</f>
        <v>44.627257443085384</v>
      </c>
      <c r="C86" s="194"/>
      <c r="D86" s="195"/>
      <c r="E86" s="194"/>
      <c r="F86" s="194"/>
      <c r="G86" s="194"/>
    </row>
    <row r="87" spans="1:7" x14ac:dyDescent="0.25">
      <c r="A87" s="163" t="s">
        <v>322</v>
      </c>
      <c r="B87" s="166">
        <f>SUMIF('7. Паспорт отчет о закупке'!$BA$27:$BA$86,"ПИР",'7. Паспорт отчет о закупке'!$AD$27:$AD$86)/1000/$B$27*100</f>
        <v>1.037703314547338</v>
      </c>
      <c r="C87" s="194"/>
      <c r="D87" s="195"/>
      <c r="E87" s="194"/>
      <c r="F87" s="194"/>
      <c r="G87" s="194"/>
    </row>
    <row r="88" spans="1:7" ht="30" x14ac:dyDescent="0.25">
      <c r="A88" s="158" t="s">
        <v>439</v>
      </c>
      <c r="B88" s="171">
        <v>14.037490792827558</v>
      </c>
      <c r="C88" s="194"/>
      <c r="D88" s="194"/>
      <c r="E88" s="194"/>
      <c r="F88" s="194"/>
      <c r="G88" s="194"/>
    </row>
    <row r="89" spans="1:7" x14ac:dyDescent="0.25">
      <c r="A89" s="158" t="s">
        <v>323</v>
      </c>
      <c r="B89" s="171">
        <f>'6.2. Паспорт фин осв ввод'!D24-'6.2. Паспорт фин осв ввод'!E24</f>
        <v>334.68359996684444</v>
      </c>
    </row>
    <row r="90" spans="1:7" x14ac:dyDescent="0.25">
      <c r="A90" s="158" t="s">
        <v>436</v>
      </c>
      <c r="B90" s="171">
        <f>IFERROR(SUM(B91*1.2/$B$27*100),0)</f>
        <v>36.213193349538251</v>
      </c>
    </row>
    <row r="91" spans="1:7" x14ac:dyDescent="0.25">
      <c r="A91" s="158" t="s">
        <v>441</v>
      </c>
      <c r="B91" s="171">
        <f>'6.2. Паспорт фин осв ввод'!D34-'6.2. Паспорт фин осв ввод'!E34</f>
        <v>279.17955232000008</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"ПАРТНЕР-ТТ", ТМЦ, Поставка трансформаторов ТРДЦН ПС Строительная 220 кВ, договор № ПД-23-00119 от 20.04.2023
ООО "Веллэнерджи", ПИР, Выполнение проектно-изыскательских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 договор № ИП-22-00214 от 04.08.2022 
ОБЩЕСТВО С ОГРАНИЧЕННОЙ ОТВЕТСТВЕННОСТЬЮ "ИНЖЕНЕРНЫЙ ЦЕНТР СИБИРИ", ТМЦ, Поставка реакторов и оборудования к ним, договор № ПД-23-00310 от 24.10.2023
ОБЩЕСТВО С ОГРАНИЧЕННОЙ ОТВЕТСТВЕННОСТЬЮ ТК "ЭНЕРГООБОРУДОВАНИЕ", ТМЦ, Поставка трансформаторов собственных нужд, договор № ПД-23-00311 от 20.10.2023
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здания ОПУ-ЗРУ комплектно с оборудованием, договор № ИП-24-00029 от 18.03.2024
ООО «ЭКРА-ВОСТОК», ТМЦ, Поставка шкафов защит, договор № ПД-24-00091 от 02.05.2024
ОБЩЕСТВО С ОГРАНИЧЕННОЙ ОТВЕТСТВЕННОСТЬЮ "ВЕЛЛЭНЕРДЖИ", ТМЦ, Поставка токопровода, договор № ПД-24-00100 от 15.05.2024
	ОБЩЕСТВО С ОГРАНИЧЕННОЙ ОТВЕТСТВЕННОСТЬЮ "ВЕЛЛЭНЕРДЖИ",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переноса мачты молниеотвода., договор № ИП-24-00125 от 07.06.2024
АКЦИОНЕРНОЕ ОБЩЕСТВО "РЕМОНТЭНЕРГОМОНТАЖ И СЕРВИС", СМР, Выполнение строительно-монтажных работ по проекту "Реконструкция ПС 220 кВ Строительная в части замены силовых трансформаторов (2 шт.) с увеличением мощности на 46 МВА до 126 МВА и выполнением сопутствующего объема работ" в части перемещения трансформаторв 1Т-40., договор № договор на согласовании
ОБЩЕСТВО С ОГРАНИЧЕННОЙ ОТВЕТСТВЕННОСТЬЮ "ИНЖЕНЕРНЫЙ ЦЕНТР СИБИРИ", ТМЦ, Поставка реакторов токоограничивающих, договор № ПД-23-00320 от 25.10.2023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трансформаторов ТРДЦН ПС Строительная 220 кВ</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30.12.2023
28.12.2023
28.12.2023
30.08.2024
30.10.2025
28.12.2023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7"/>
  <sheetViews>
    <sheetView view="pageBreakPreview" topLeftCell="A10" zoomScale="55" zoomScaleSheetLayoutView="55" workbookViewId="0">
      <selection activeCell="G33" sqref="G33"/>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M_00.0014.000014</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379</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304</v>
      </c>
      <c r="D19" s="310" t="s">
        <v>303</v>
      </c>
      <c r="E19" s="310" t="s">
        <v>97</v>
      </c>
      <c r="F19" s="310" t="s">
        <v>96</v>
      </c>
      <c r="G19" s="310" t="s">
        <v>299</v>
      </c>
      <c r="H19" s="310" t="s">
        <v>95</v>
      </c>
      <c r="I19" s="310" t="s">
        <v>94</v>
      </c>
      <c r="J19" s="310" t="s">
        <v>93</v>
      </c>
      <c r="K19" s="310" t="s">
        <v>92</v>
      </c>
      <c r="L19" s="310" t="s">
        <v>91</v>
      </c>
      <c r="M19" s="310" t="s">
        <v>90</v>
      </c>
      <c r="N19" s="310" t="s">
        <v>89</v>
      </c>
      <c r="O19" s="310" t="s">
        <v>88</v>
      </c>
      <c r="P19" s="310" t="s">
        <v>87</v>
      </c>
      <c r="Q19" s="310" t="s">
        <v>302</v>
      </c>
      <c r="R19" s="310"/>
      <c r="S19" s="313" t="s">
        <v>372</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60" x14ac:dyDescent="0.2">
      <c r="A22" s="315" t="s">
        <v>63</v>
      </c>
      <c r="B22" s="316" t="s">
        <v>586</v>
      </c>
      <c r="C22" s="314" t="s">
        <v>425</v>
      </c>
      <c r="D22" s="314" t="s">
        <v>601</v>
      </c>
      <c r="E22" s="314" t="s">
        <v>602</v>
      </c>
      <c r="F22" s="314" t="s">
        <v>603</v>
      </c>
      <c r="G22" s="138" t="s">
        <v>373</v>
      </c>
      <c r="H22" s="139">
        <v>2.9539</v>
      </c>
      <c r="I22" s="139">
        <v>0.437</v>
      </c>
      <c r="J22" s="139">
        <v>2.5169000000000001</v>
      </c>
      <c r="K22" s="139">
        <v>10</v>
      </c>
      <c r="L22" s="139">
        <v>3</v>
      </c>
      <c r="M22" s="139" t="s">
        <v>425</v>
      </c>
      <c r="N22" s="139" t="s">
        <v>425</v>
      </c>
      <c r="O22" s="139" t="s">
        <v>425</v>
      </c>
      <c r="P22" s="139" t="s">
        <v>425</v>
      </c>
      <c r="Q22" s="140" t="s">
        <v>425</v>
      </c>
      <c r="R22" s="140" t="s">
        <v>599</v>
      </c>
      <c r="S22" s="139">
        <v>1.286</v>
      </c>
      <c r="T22" s="26"/>
      <c r="U22" s="26"/>
      <c r="V22" s="26"/>
      <c r="W22" s="26"/>
      <c r="X22" s="26"/>
      <c r="Y22" s="26"/>
      <c r="Z22" s="25"/>
      <c r="AA22" s="25"/>
      <c r="AB22" s="25"/>
    </row>
    <row r="23" spans="1:28" s="2" customFormat="1" ht="30" x14ac:dyDescent="0.2">
      <c r="A23" s="315"/>
      <c r="B23" s="317"/>
      <c r="C23" s="314"/>
      <c r="D23" s="314"/>
      <c r="E23" s="314"/>
      <c r="F23" s="314"/>
      <c r="G23" s="141" t="s">
        <v>588</v>
      </c>
      <c r="H23" s="140">
        <v>2.9539</v>
      </c>
      <c r="I23" s="140">
        <v>0.437</v>
      </c>
      <c r="J23" s="140">
        <v>2.5169000000000001</v>
      </c>
      <c r="K23" s="140">
        <v>10</v>
      </c>
      <c r="L23" s="140">
        <v>3</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5"/>
      <c r="B24" s="318"/>
      <c r="C24" s="314"/>
      <c r="D24" s="314"/>
      <c r="E24" s="314"/>
      <c r="F24" s="31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75" x14ac:dyDescent="0.2">
      <c r="A25" s="315" t="s">
        <v>61</v>
      </c>
      <c r="B25" s="316" t="s">
        <v>587</v>
      </c>
      <c r="C25" s="314" t="s">
        <v>425</v>
      </c>
      <c r="D25" s="314" t="s">
        <v>601</v>
      </c>
      <c r="E25" s="314" t="s">
        <v>604</v>
      </c>
      <c r="F25" s="314" t="s">
        <v>605</v>
      </c>
      <c r="G25" s="138" t="s">
        <v>373</v>
      </c>
      <c r="H25" s="139">
        <v>16.576280000000001</v>
      </c>
      <c r="I25" s="139">
        <v>4.2762799999999999</v>
      </c>
      <c r="J25" s="139">
        <v>12.3</v>
      </c>
      <c r="K25" s="139">
        <v>10</v>
      </c>
      <c r="L25" s="139">
        <v>2</v>
      </c>
      <c r="M25" s="139" t="s">
        <v>425</v>
      </c>
      <c r="N25" s="139" t="s">
        <v>425</v>
      </c>
      <c r="O25" s="139" t="s">
        <v>425</v>
      </c>
      <c r="P25" s="139" t="s">
        <v>425</v>
      </c>
      <c r="Q25" s="140" t="s">
        <v>425</v>
      </c>
      <c r="R25" s="140" t="s">
        <v>600</v>
      </c>
      <c r="S25" s="139">
        <v>1.645</v>
      </c>
      <c r="T25" s="26"/>
      <c r="U25" s="26"/>
      <c r="V25" s="26"/>
      <c r="W25" s="26"/>
      <c r="X25" s="25"/>
      <c r="Y25" s="25"/>
      <c r="Z25" s="25"/>
      <c r="AA25" s="25"/>
      <c r="AB25" s="25"/>
    </row>
    <row r="26" spans="1:28" s="2" customFormat="1" ht="30" x14ac:dyDescent="0.2">
      <c r="A26" s="315"/>
      <c r="B26" s="317"/>
      <c r="C26" s="314"/>
      <c r="D26" s="314"/>
      <c r="E26" s="314"/>
      <c r="F26" s="314"/>
      <c r="G26" s="141" t="s">
        <v>589</v>
      </c>
      <c r="H26" s="140">
        <v>16.576280000000001</v>
      </c>
      <c r="I26" s="140">
        <v>4.2762799999999999</v>
      </c>
      <c r="J26" s="140">
        <v>12.3</v>
      </c>
      <c r="K26" s="140">
        <v>10</v>
      </c>
      <c r="L26" s="140">
        <v>2</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30" x14ac:dyDescent="0.2">
      <c r="A27" s="315"/>
      <c r="B27" s="318"/>
      <c r="C27" s="314"/>
      <c r="D27" s="314"/>
      <c r="E27" s="314"/>
      <c r="F27" s="314"/>
      <c r="G27" s="141" t="s">
        <v>590</v>
      </c>
      <c r="H27" s="140">
        <v>16.576280000000001</v>
      </c>
      <c r="I27" s="140">
        <v>4.2762799999999999</v>
      </c>
      <c r="J27" s="140">
        <v>12.3</v>
      </c>
      <c r="K27" s="140">
        <v>10</v>
      </c>
      <c r="L27" s="140">
        <v>2</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ht="15.75" x14ac:dyDescent="0.25">
      <c r="A28" s="33" t="s">
        <v>298</v>
      </c>
      <c r="B28" s="140" t="s">
        <v>425</v>
      </c>
      <c r="C28" s="140" t="s">
        <v>425</v>
      </c>
      <c r="D28" s="140" t="s">
        <v>425</v>
      </c>
      <c r="E28" s="140" t="s">
        <v>425</v>
      </c>
      <c r="F28" s="140" t="s">
        <v>425</v>
      </c>
      <c r="G28" s="140" t="s">
        <v>425</v>
      </c>
      <c r="H28" s="140">
        <f>SUMIFS(H$22:H$27,$G$22:$G$27,"Всего по всем точкам присоединения, 
в том числе:")</f>
        <v>19.530180000000001</v>
      </c>
      <c r="I28" s="140">
        <f>SUMIFS(I$22:I$27,$G$22:$G$27,"Всего по всем точкам присоединения, 
в том числе:")</f>
        <v>4.7132800000000001</v>
      </c>
      <c r="J28" s="140">
        <f>SUMIFS(J$22:J$27,$G$22:$G$27,"Всего по всем точкам присоединения, 
в том числе:")</f>
        <v>14.8169</v>
      </c>
      <c r="K28" s="140" t="s">
        <v>425</v>
      </c>
      <c r="L28" s="140" t="s">
        <v>425</v>
      </c>
      <c r="M28" s="140">
        <f>SUMIFS(M$22:M$27,$G$22:$G$27,"Всего по всем точкам присоединения, 
в том числе:")</f>
        <v>0</v>
      </c>
      <c r="N28" s="140" t="str">
        <f>IFERROR((N22+N25+#REF!+#REF!+#REF!),"нд")</f>
        <v>нд</v>
      </c>
      <c r="O28" s="140">
        <f>SUMIF(O$22:O$27,"&gt;0",O$22:O$27)</f>
        <v>0</v>
      </c>
      <c r="P28" s="140" t="str">
        <f>IFERROR((P22+P25+#REF!+#REF!+#REF!),"нд")</f>
        <v>нд</v>
      </c>
      <c r="Q28" s="140" t="str">
        <f>IFERROR((Q22+Q25+#REF!+#REF!+#REF!),"нд")</f>
        <v>нд</v>
      </c>
      <c r="R28" s="140" t="str">
        <f>IFERROR((R22+R25+#REF!+#REF!+#REF!),"нд")</f>
        <v>нд</v>
      </c>
      <c r="S28" s="140">
        <f>SUMIF(S$22:S$27,"&gt;0",S$22:S$27)</f>
        <v>2.931</v>
      </c>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sheetData>
  <autoFilter ref="A21:AB28" xr:uid="{00000000-0009-0000-0000-000002000000}"/>
  <mergeCells count="44">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27 B28:G28 P28:R28 N28 K28:L28">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2024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M_00.0014.000014</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384</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191</v>
      </c>
      <c r="C21" s="328"/>
      <c r="D21" s="331" t="s">
        <v>120</v>
      </c>
      <c r="E21" s="327" t="s">
        <v>413</v>
      </c>
      <c r="F21" s="328"/>
      <c r="G21" s="327" t="s">
        <v>211</v>
      </c>
      <c r="H21" s="328"/>
      <c r="I21" s="327" t="s">
        <v>119</v>
      </c>
      <c r="J21" s="328"/>
      <c r="K21" s="331" t="s">
        <v>118</v>
      </c>
      <c r="L21" s="327" t="s">
        <v>117</v>
      </c>
      <c r="M21" s="328"/>
      <c r="N21" s="327" t="s">
        <v>409</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7" t="s">
        <v>113</v>
      </c>
      <c r="R22" s="67" t="s">
        <v>383</v>
      </c>
      <c r="S22" s="67" t="s">
        <v>112</v>
      </c>
      <c r="T22" s="67" t="s">
        <v>111</v>
      </c>
    </row>
    <row r="23" spans="1:20" ht="51.75" customHeight="1" x14ac:dyDescent="0.25">
      <c r="A23" s="326"/>
      <c r="B23" s="127" t="s">
        <v>109</v>
      </c>
      <c r="C23" s="127" t="s">
        <v>110</v>
      </c>
      <c r="D23" s="332"/>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593</v>
      </c>
      <c r="C25" s="151" t="s">
        <v>593</v>
      </c>
      <c r="D25" s="151" t="s">
        <v>105</v>
      </c>
      <c r="E25" s="151" t="s">
        <v>606</v>
      </c>
      <c r="F25" s="151" t="s">
        <v>425</v>
      </c>
      <c r="G25" s="151" t="s">
        <v>607</v>
      </c>
      <c r="H25" s="151" t="s">
        <v>607</v>
      </c>
      <c r="I25" s="151">
        <v>1992</v>
      </c>
      <c r="J25" s="151" t="s">
        <v>425</v>
      </c>
      <c r="K25" s="151">
        <v>1994</v>
      </c>
      <c r="L25" s="151">
        <v>220</v>
      </c>
      <c r="M25" s="151">
        <v>220</v>
      </c>
      <c r="N25" s="151">
        <v>40</v>
      </c>
      <c r="O25" s="151">
        <v>63</v>
      </c>
      <c r="P25" s="244" t="s">
        <v>425</v>
      </c>
      <c r="Q25" s="151" t="s">
        <v>425</v>
      </c>
      <c r="R25" s="151" t="s">
        <v>425</v>
      </c>
      <c r="S25" s="151" t="s">
        <v>425</v>
      </c>
      <c r="T25" s="151" t="s">
        <v>425</v>
      </c>
    </row>
    <row r="26" spans="1:20" s="152" customFormat="1" ht="112.5" customHeight="1" x14ac:dyDescent="0.25">
      <c r="A26" s="151">
        <v>2</v>
      </c>
      <c r="B26" s="151" t="s">
        <v>593</v>
      </c>
      <c r="C26" s="151" t="s">
        <v>593</v>
      </c>
      <c r="D26" s="151" t="s">
        <v>105</v>
      </c>
      <c r="E26" s="151" t="s">
        <v>606</v>
      </c>
      <c r="F26" s="151" t="s">
        <v>425</v>
      </c>
      <c r="G26" s="151" t="s">
        <v>608</v>
      </c>
      <c r="H26" s="151" t="s">
        <v>608</v>
      </c>
      <c r="I26" s="151">
        <v>1991</v>
      </c>
      <c r="J26" s="151" t="s">
        <v>425</v>
      </c>
      <c r="K26" s="151">
        <v>1993</v>
      </c>
      <c r="L26" s="151">
        <v>220</v>
      </c>
      <c r="M26" s="151">
        <v>220</v>
      </c>
      <c r="N26" s="151">
        <v>40</v>
      </c>
      <c r="O26" s="151">
        <v>63</v>
      </c>
      <c r="P26" s="151" t="s">
        <v>425</v>
      </c>
      <c r="Q26" s="151" t="s">
        <v>425</v>
      </c>
      <c r="R26" s="151" t="s">
        <v>425</v>
      </c>
      <c r="S26" s="151" t="s">
        <v>425</v>
      </c>
      <c r="T26" s="151" t="s">
        <v>425</v>
      </c>
    </row>
    <row r="27" spans="1:20" s="152" customFormat="1" ht="112.5" customHeight="1" x14ac:dyDescent="0.25">
      <c r="A27" s="151">
        <v>3</v>
      </c>
      <c r="B27" s="151" t="s">
        <v>593</v>
      </c>
      <c r="C27" s="151" t="s">
        <v>593</v>
      </c>
      <c r="D27" s="151" t="s">
        <v>609</v>
      </c>
      <c r="E27" s="151" t="s">
        <v>610</v>
      </c>
      <c r="F27" s="151" t="s">
        <v>425</v>
      </c>
      <c r="G27" s="151" t="s">
        <v>609</v>
      </c>
      <c r="H27" s="151" t="s">
        <v>425</v>
      </c>
      <c r="I27" s="151">
        <v>1992</v>
      </c>
      <c r="J27" s="151" t="s">
        <v>425</v>
      </c>
      <c r="K27" s="151">
        <v>1992</v>
      </c>
      <c r="L27" s="151" t="s">
        <v>611</v>
      </c>
      <c r="M27" s="151" t="s">
        <v>425</v>
      </c>
      <c r="N27" s="151" t="s">
        <v>425</v>
      </c>
      <c r="O27" s="151" t="s">
        <v>425</v>
      </c>
      <c r="P27" s="151">
        <v>2019</v>
      </c>
      <c r="Q27" s="151" t="s">
        <v>612</v>
      </c>
      <c r="R27" s="151" t="s">
        <v>613</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3" t="s">
        <v>419</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422</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
        <v>446</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386</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393</v>
      </c>
      <c r="C21" s="339"/>
      <c r="D21" s="338" t="s">
        <v>395</v>
      </c>
      <c r="E21" s="339"/>
      <c r="F21" s="319" t="s">
        <v>92</v>
      </c>
      <c r="G21" s="321"/>
      <c r="H21" s="321"/>
      <c r="I21" s="320"/>
      <c r="J21" s="336" t="s">
        <v>396</v>
      </c>
      <c r="K21" s="338" t="s">
        <v>397</v>
      </c>
      <c r="L21" s="339"/>
      <c r="M21" s="338" t="s">
        <v>398</v>
      </c>
      <c r="N21" s="339"/>
      <c r="O21" s="338" t="s">
        <v>385</v>
      </c>
      <c r="P21" s="339"/>
      <c r="Q21" s="338" t="s">
        <v>125</v>
      </c>
      <c r="R21" s="339"/>
      <c r="S21" s="336" t="s">
        <v>124</v>
      </c>
      <c r="T21" s="336" t="s">
        <v>399</v>
      </c>
      <c r="U21" s="336" t="s">
        <v>394</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2024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M_00.0014.000014</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378</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591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592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593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594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595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596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44927</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597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2"/>
      <c r="AB6" s="122"/>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2"/>
      <c r="AB7" s="122"/>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3"/>
      <c r="AB8" s="123"/>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4"/>
      <c r="AB9" s="124"/>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2"/>
      <c r="AB10" s="122"/>
    </row>
    <row r="11" spans="1:28" x14ac:dyDescent="0.25">
      <c r="A11" s="303" t="str">
        <f>'1. паспорт местоположение'!A12:C12</f>
        <v>M_00.0014.000014</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3"/>
      <c r="AB11" s="123"/>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4"/>
      <c r="AB12" s="124"/>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3"/>
      <c r="AB14" s="123"/>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4"/>
      <c r="AB15" s="124"/>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2"/>
      <c r="AB16" s="132"/>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2"/>
      <c r="AB17" s="132"/>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2"/>
      <c r="AB18" s="132"/>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M_00.0014.000014</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2" t="s">
        <v>84</v>
      </c>
      <c r="F19" s="353"/>
      <c r="G19" s="353"/>
      <c r="H19" s="353"/>
      <c r="I19" s="354"/>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M_00.0014.000014</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388</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2" t="s">
        <v>286</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8"/>
      <c r="AN24" s="78"/>
      <c r="AO24" s="105"/>
      <c r="AP24" s="105"/>
      <c r="AQ24" s="105"/>
      <c r="AR24" s="105"/>
      <c r="AS24" s="84"/>
    </row>
    <row r="25" spans="1:45" ht="12.75" customHeight="1" x14ac:dyDescent="0.25">
      <c r="A25" s="363" t="s">
        <v>285</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425</v>
      </c>
      <c r="AL25" s="365"/>
      <c r="AM25" s="79"/>
      <c r="AN25" s="366" t="s">
        <v>284</v>
      </c>
      <c r="AO25" s="366"/>
      <c r="AP25" s="366"/>
      <c r="AQ25" s="361"/>
      <c r="AR25" s="361"/>
      <c r="AS25" s="84"/>
    </row>
    <row r="26" spans="1:45" ht="17.25" customHeight="1" x14ac:dyDescent="0.25">
      <c r="A26" s="375" t="s">
        <v>283</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425</v>
      </c>
      <c r="AL26" s="374"/>
      <c r="AM26" s="79"/>
      <c r="AN26" s="355" t="s">
        <v>282</v>
      </c>
      <c r="AO26" s="356"/>
      <c r="AP26" s="357"/>
      <c r="AQ26" s="358" t="s">
        <v>425</v>
      </c>
      <c r="AR26" s="359"/>
      <c r="AS26" s="84"/>
    </row>
    <row r="27" spans="1:45" ht="17.25" customHeight="1" x14ac:dyDescent="0.25">
      <c r="A27" s="375" t="s">
        <v>281</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425</v>
      </c>
      <c r="AL27" s="374"/>
      <c r="AM27" s="79"/>
      <c r="AN27" s="355" t="s">
        <v>280</v>
      </c>
      <c r="AO27" s="356"/>
      <c r="AP27" s="357"/>
      <c r="AQ27" s="358" t="s">
        <v>425</v>
      </c>
      <c r="AR27" s="359"/>
      <c r="AS27" s="84"/>
    </row>
    <row r="28" spans="1:45" ht="27.75" customHeight="1" thickBot="1" x14ac:dyDescent="0.3">
      <c r="A28" s="377" t="s">
        <v>279</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425</v>
      </c>
      <c r="AL28" s="381"/>
      <c r="AM28" s="79"/>
      <c r="AN28" s="382" t="s">
        <v>278</v>
      </c>
      <c r="AO28" s="383"/>
      <c r="AP28" s="384"/>
      <c r="AQ28" s="358" t="s">
        <v>425</v>
      </c>
      <c r="AR28" s="359"/>
      <c r="AS28" s="84"/>
    </row>
    <row r="29" spans="1:45" ht="17.25" customHeight="1" x14ac:dyDescent="0.25">
      <c r="A29" s="367" t="s">
        <v>277</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425</v>
      </c>
      <c r="AL29" s="371"/>
      <c r="AM29" s="79"/>
      <c r="AN29" s="372"/>
      <c r="AO29" s="373"/>
      <c r="AP29" s="373"/>
      <c r="AQ29" s="358" t="s">
        <v>425</v>
      </c>
      <c r="AR29" s="374"/>
      <c r="AS29" s="84"/>
    </row>
    <row r="30" spans="1:45" ht="17.25" customHeight="1" x14ac:dyDescent="0.25">
      <c r="A30" s="375" t="s">
        <v>276</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425</v>
      </c>
      <c r="AL30" s="374"/>
      <c r="AM30" s="79"/>
      <c r="AS30" s="84"/>
    </row>
    <row r="31" spans="1:45" ht="17.25" customHeight="1" x14ac:dyDescent="0.25">
      <c r="A31" s="375" t="s">
        <v>275</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425</v>
      </c>
      <c r="AL31" s="374"/>
      <c r="AM31" s="79"/>
      <c r="AN31" s="79"/>
      <c r="AO31" s="104"/>
      <c r="AP31" s="104"/>
      <c r="AQ31" s="104"/>
      <c r="AR31" s="104"/>
      <c r="AS31" s="84"/>
    </row>
    <row r="32" spans="1:45" ht="17.25" customHeight="1" x14ac:dyDescent="0.25">
      <c r="A32" s="375" t="s">
        <v>250</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425</v>
      </c>
      <c r="AL32" s="374"/>
      <c r="AM32" s="79"/>
      <c r="AN32" s="79"/>
      <c r="AO32" s="79"/>
      <c r="AP32" s="79"/>
      <c r="AQ32" s="79"/>
      <c r="AR32" s="79"/>
      <c r="AS32" s="84"/>
    </row>
    <row r="33" spans="1:45" ht="17.25" customHeight="1" x14ac:dyDescent="0.25">
      <c r="A33" s="375" t="s">
        <v>274</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425</v>
      </c>
      <c r="AL33" s="374"/>
      <c r="AM33" s="79"/>
      <c r="AN33" s="79"/>
      <c r="AO33" s="79"/>
      <c r="AP33" s="79"/>
      <c r="AQ33" s="79"/>
      <c r="AR33" s="79"/>
      <c r="AS33" s="84"/>
    </row>
    <row r="34" spans="1:45" ht="17.25" customHeight="1" x14ac:dyDescent="0.25">
      <c r="A34" s="375" t="s">
        <v>273</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425</v>
      </c>
      <c r="AL34" s="374"/>
      <c r="AM34" s="79"/>
      <c r="AN34" s="79"/>
      <c r="AO34" s="79"/>
      <c r="AP34" s="79"/>
      <c r="AQ34" s="79"/>
      <c r="AR34" s="79"/>
      <c r="AS34" s="84"/>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9"/>
      <c r="AN35" s="79"/>
      <c r="AO35" s="79"/>
      <c r="AP35" s="79"/>
      <c r="AQ35" s="79"/>
      <c r="AR35" s="79"/>
      <c r="AS35" s="84"/>
    </row>
    <row r="36" spans="1:45" ht="17.25" customHeight="1" thickBot="1" x14ac:dyDescent="0.3">
      <c r="A36" s="386" t="s">
        <v>238</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425</v>
      </c>
      <c r="AL36" s="388"/>
      <c r="AM36" s="79"/>
      <c r="AN36" s="79"/>
      <c r="AO36" s="79"/>
      <c r="AP36" s="79"/>
      <c r="AQ36" s="79"/>
      <c r="AR36" s="79"/>
      <c r="AS36" s="84"/>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9"/>
      <c r="AN37" s="79"/>
      <c r="AO37" s="79"/>
      <c r="AP37" s="79"/>
      <c r="AQ37" s="79"/>
      <c r="AR37" s="79"/>
      <c r="AS37" s="84"/>
    </row>
    <row r="38" spans="1:45" ht="17.25" customHeight="1" x14ac:dyDescent="0.25">
      <c r="A38" s="375" t="s">
        <v>272</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425</v>
      </c>
      <c r="AL38" s="385"/>
      <c r="AM38" s="79"/>
      <c r="AN38" s="79"/>
      <c r="AO38" s="79"/>
      <c r="AP38" s="79"/>
      <c r="AQ38" s="79"/>
      <c r="AR38" s="79"/>
      <c r="AS38" s="84"/>
    </row>
    <row r="39" spans="1:45" ht="17.25" customHeight="1" thickBot="1" x14ac:dyDescent="0.3">
      <c r="A39" s="386" t="s">
        <v>271</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425</v>
      </c>
      <c r="AL39" s="388"/>
      <c r="AM39" s="79"/>
      <c r="AN39" s="79"/>
      <c r="AO39" s="79"/>
      <c r="AP39" s="79"/>
      <c r="AQ39" s="79"/>
      <c r="AR39" s="79"/>
      <c r="AS39" s="84"/>
    </row>
    <row r="40" spans="1:45" ht="17.25" customHeight="1" x14ac:dyDescent="0.25">
      <c r="A40" s="363" t="s">
        <v>270</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425</v>
      </c>
      <c r="AL40" s="365"/>
      <c r="AM40" s="79"/>
      <c r="AN40" s="79"/>
      <c r="AO40" s="79"/>
      <c r="AP40" s="79"/>
      <c r="AQ40" s="79"/>
      <c r="AR40" s="79"/>
      <c r="AS40" s="84"/>
    </row>
    <row r="41" spans="1:45" ht="17.25" customHeight="1" x14ac:dyDescent="0.25">
      <c r="A41" s="375" t="s">
        <v>269</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425</v>
      </c>
      <c r="AL41" s="385"/>
      <c r="AM41" s="79"/>
      <c r="AN41" s="79"/>
      <c r="AO41" s="79"/>
      <c r="AP41" s="79"/>
      <c r="AQ41" s="79"/>
      <c r="AR41" s="79"/>
      <c r="AS41" s="84"/>
    </row>
    <row r="42" spans="1:45" ht="17.25" customHeight="1" x14ac:dyDescent="0.25">
      <c r="A42" s="375" t="s">
        <v>268</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425</v>
      </c>
      <c r="AL42" s="385"/>
      <c r="AM42" s="79"/>
      <c r="AN42" s="79"/>
      <c r="AO42" s="79"/>
      <c r="AP42" s="79"/>
      <c r="AQ42" s="79"/>
      <c r="AR42" s="79"/>
      <c r="AS42" s="84"/>
    </row>
    <row r="43" spans="1:45" ht="17.25" customHeight="1" x14ac:dyDescent="0.25">
      <c r="A43" s="375" t="s">
        <v>267</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425</v>
      </c>
      <c r="AL43" s="385"/>
      <c r="AM43" s="79"/>
      <c r="AN43" s="79"/>
      <c r="AO43" s="79"/>
      <c r="AP43" s="79"/>
      <c r="AQ43" s="79"/>
      <c r="AR43" s="79"/>
      <c r="AS43" s="84"/>
    </row>
    <row r="44" spans="1:45" ht="17.25" customHeight="1" x14ac:dyDescent="0.25">
      <c r="A44" s="375" t="s">
        <v>266</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425</v>
      </c>
      <c r="AL44" s="385"/>
      <c r="AM44" s="79"/>
      <c r="AN44" s="79"/>
      <c r="AO44" s="79"/>
      <c r="AP44" s="79"/>
      <c r="AQ44" s="79"/>
      <c r="AR44" s="79"/>
      <c r="AS44" s="84"/>
    </row>
    <row r="45" spans="1:45" ht="17.25" customHeight="1" x14ac:dyDescent="0.25">
      <c r="A45" s="375" t="s">
        <v>265</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425</v>
      </c>
      <c r="AL45" s="385"/>
      <c r="AM45" s="79"/>
      <c r="AN45" s="79"/>
      <c r="AO45" s="79"/>
      <c r="AP45" s="79"/>
      <c r="AQ45" s="79"/>
      <c r="AR45" s="79"/>
      <c r="AS45" s="84"/>
    </row>
    <row r="46" spans="1:45" ht="17.25" customHeight="1" thickBot="1" x14ac:dyDescent="0.3">
      <c r="A46" s="389" t="s">
        <v>264</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425</v>
      </c>
      <c r="AL46" s="391"/>
      <c r="AM46" s="79"/>
      <c r="AN46" s="79"/>
      <c r="AO46" s="79"/>
      <c r="AP46" s="79"/>
      <c r="AQ46" s="79"/>
      <c r="AR46" s="79"/>
      <c r="AS46" s="84"/>
    </row>
    <row r="47" spans="1:45" ht="24" customHeight="1" x14ac:dyDescent="0.25">
      <c r="A47" s="392" t="s">
        <v>263</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244</v>
      </c>
      <c r="AN47" s="395"/>
      <c r="AO47" s="92" t="s">
        <v>243</v>
      </c>
      <c r="AP47" s="92" t="s">
        <v>242</v>
      </c>
      <c r="AQ47" s="84"/>
    </row>
    <row r="48" spans="1:45" ht="12" customHeight="1" x14ac:dyDescent="0.25">
      <c r="A48" s="375" t="s">
        <v>262</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425</v>
      </c>
      <c r="AL48" s="385"/>
      <c r="AM48" s="385" t="s">
        <v>425</v>
      </c>
      <c r="AN48" s="385"/>
      <c r="AO48" s="96" t="s">
        <v>425</v>
      </c>
      <c r="AP48" s="96" t="s">
        <v>425</v>
      </c>
      <c r="AQ48" s="84"/>
    </row>
    <row r="49" spans="1:43" ht="12" customHeight="1" x14ac:dyDescent="0.25">
      <c r="A49" s="375" t="s">
        <v>261</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425</v>
      </c>
      <c r="AL49" s="385"/>
      <c r="AM49" s="385" t="s">
        <v>425</v>
      </c>
      <c r="AN49" s="385"/>
      <c r="AO49" s="96" t="s">
        <v>425</v>
      </c>
      <c r="AP49" s="96" t="s">
        <v>425</v>
      </c>
      <c r="AQ49" s="84"/>
    </row>
    <row r="50" spans="1:43" ht="12" customHeight="1" thickBot="1" x14ac:dyDescent="0.3">
      <c r="A50" s="386" t="s">
        <v>260</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425</v>
      </c>
      <c r="AL50" s="388"/>
      <c r="AM50" s="388" t="s">
        <v>425</v>
      </c>
      <c r="AN50" s="388"/>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6" t="s">
        <v>259</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244</v>
      </c>
      <c r="AN52" s="395"/>
      <c r="AO52" s="92" t="s">
        <v>243</v>
      </c>
      <c r="AP52" s="92" t="s">
        <v>242</v>
      </c>
      <c r="AQ52" s="84"/>
    </row>
    <row r="53" spans="1:43" ht="11.25" customHeight="1" x14ac:dyDescent="0.25">
      <c r="A53" s="398" t="s">
        <v>258</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425</v>
      </c>
      <c r="AL53" s="385"/>
      <c r="AM53" s="385" t="s">
        <v>425</v>
      </c>
      <c r="AN53" s="385"/>
      <c r="AO53" s="142" t="s">
        <v>425</v>
      </c>
      <c r="AP53" s="142" t="s">
        <v>425</v>
      </c>
      <c r="AQ53" s="84"/>
    </row>
    <row r="54" spans="1:43" ht="12" customHeight="1" x14ac:dyDescent="0.25">
      <c r="A54" s="375" t="s">
        <v>257</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425</v>
      </c>
      <c r="AL54" s="385"/>
      <c r="AM54" s="385" t="s">
        <v>425</v>
      </c>
      <c r="AN54" s="385"/>
      <c r="AO54" s="142" t="s">
        <v>425</v>
      </c>
      <c r="AP54" s="142" t="s">
        <v>425</v>
      </c>
      <c r="AQ54" s="84"/>
    </row>
    <row r="55" spans="1:43" ht="12" customHeight="1" x14ac:dyDescent="0.25">
      <c r="A55" s="375" t="s">
        <v>256</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425</v>
      </c>
      <c r="AL55" s="385"/>
      <c r="AM55" s="385" t="s">
        <v>425</v>
      </c>
      <c r="AN55" s="385"/>
      <c r="AO55" s="142" t="s">
        <v>425</v>
      </c>
      <c r="AP55" s="142" t="s">
        <v>425</v>
      </c>
      <c r="AQ55" s="84"/>
    </row>
    <row r="56" spans="1:43" ht="12" customHeight="1" thickBot="1" x14ac:dyDescent="0.3">
      <c r="A56" s="386" t="s">
        <v>255</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425</v>
      </c>
      <c r="AL56" s="400"/>
      <c r="AM56" s="400" t="s">
        <v>425</v>
      </c>
      <c r="AN56" s="400"/>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6" t="s">
        <v>254</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244</v>
      </c>
      <c r="AN58" s="395"/>
      <c r="AO58" s="92" t="s">
        <v>243</v>
      </c>
      <c r="AP58" s="92" t="s">
        <v>242</v>
      </c>
      <c r="AQ58" s="84"/>
    </row>
    <row r="59" spans="1:43" ht="12.75" customHeight="1" x14ac:dyDescent="0.25">
      <c r="A59" s="401" t="s">
        <v>253</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425</v>
      </c>
      <c r="AL59" s="403"/>
      <c r="AM59" s="403" t="s">
        <v>425</v>
      </c>
      <c r="AN59" s="403"/>
      <c r="AO59" s="98" t="s">
        <v>425</v>
      </c>
      <c r="AP59" s="98" t="s">
        <v>425</v>
      </c>
      <c r="AQ59" s="90"/>
    </row>
    <row r="60" spans="1:43" ht="12" customHeight="1" x14ac:dyDescent="0.25">
      <c r="A60" s="375" t="s">
        <v>252</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425</v>
      </c>
      <c r="AL60" s="385"/>
      <c r="AM60" s="385" t="s">
        <v>425</v>
      </c>
      <c r="AN60" s="385"/>
      <c r="AO60" s="96" t="s">
        <v>425</v>
      </c>
      <c r="AP60" s="96" t="s">
        <v>425</v>
      </c>
      <c r="AQ60" s="84"/>
    </row>
    <row r="61" spans="1:43" ht="12" customHeight="1" x14ac:dyDescent="0.25">
      <c r="A61" s="375" t="s">
        <v>251</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425</v>
      </c>
      <c r="AL61" s="385"/>
      <c r="AM61" s="385" t="s">
        <v>425</v>
      </c>
      <c r="AN61" s="385"/>
      <c r="AO61" s="96" t="s">
        <v>425</v>
      </c>
      <c r="AP61" s="96" t="s">
        <v>425</v>
      </c>
      <c r="AQ61" s="84"/>
    </row>
    <row r="62" spans="1:43" ht="12" customHeight="1" x14ac:dyDescent="0.25">
      <c r="A62" s="375" t="s">
        <v>250</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425</v>
      </c>
      <c r="AL62" s="385"/>
      <c r="AM62" s="385" t="s">
        <v>425</v>
      </c>
      <c r="AN62" s="385"/>
      <c r="AO62" s="96" t="s">
        <v>425</v>
      </c>
      <c r="AP62" s="96" t="s">
        <v>425</v>
      </c>
      <c r="AQ62" s="84"/>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6"/>
      <c r="AP63" s="96"/>
      <c r="AQ63" s="84"/>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6"/>
      <c r="AP64" s="96"/>
      <c r="AQ64" s="84"/>
    </row>
    <row r="65" spans="1:43" ht="12" customHeight="1" x14ac:dyDescent="0.25">
      <c r="A65" s="375" t="s">
        <v>249</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425</v>
      </c>
      <c r="AL65" s="385"/>
      <c r="AM65" s="385" t="s">
        <v>425</v>
      </c>
      <c r="AN65" s="385"/>
      <c r="AO65" s="96" t="s">
        <v>425</v>
      </c>
      <c r="AP65" s="96" t="s">
        <v>425</v>
      </c>
      <c r="AQ65" s="84"/>
    </row>
    <row r="66" spans="1:43" ht="27.75" customHeight="1" x14ac:dyDescent="0.25">
      <c r="A66" s="404" t="s">
        <v>248</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425</v>
      </c>
      <c r="AL66" s="407"/>
      <c r="AM66" s="407" t="s">
        <v>425</v>
      </c>
      <c r="AN66" s="407"/>
      <c r="AO66" s="97" t="s">
        <v>425</v>
      </c>
      <c r="AP66" s="97" t="s">
        <v>425</v>
      </c>
      <c r="AQ66" s="90"/>
    </row>
    <row r="67" spans="1:43" ht="11.25" customHeight="1" x14ac:dyDescent="0.25">
      <c r="A67" s="375" t="s">
        <v>240</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425</v>
      </c>
      <c r="AL67" s="385"/>
      <c r="AM67" s="385" t="s">
        <v>425</v>
      </c>
      <c r="AN67" s="385"/>
      <c r="AO67" s="96" t="s">
        <v>425</v>
      </c>
      <c r="AP67" s="96" t="s">
        <v>425</v>
      </c>
      <c r="AQ67" s="84"/>
    </row>
    <row r="68" spans="1:43" ht="25.5" customHeight="1" x14ac:dyDescent="0.25">
      <c r="A68" s="404" t="s">
        <v>241</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425</v>
      </c>
      <c r="AL68" s="407"/>
      <c r="AM68" s="407" t="s">
        <v>425</v>
      </c>
      <c r="AN68" s="407"/>
      <c r="AO68" s="97" t="s">
        <v>425</v>
      </c>
      <c r="AP68" s="97" t="s">
        <v>425</v>
      </c>
      <c r="AQ68" s="90"/>
    </row>
    <row r="69" spans="1:43" ht="12" customHeight="1" x14ac:dyDescent="0.25">
      <c r="A69" s="375" t="s">
        <v>239</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425</v>
      </c>
      <c r="AL69" s="385"/>
      <c r="AM69" s="385" t="s">
        <v>425</v>
      </c>
      <c r="AN69" s="385"/>
      <c r="AO69" s="96" t="s">
        <v>425</v>
      </c>
      <c r="AP69" s="96" t="s">
        <v>425</v>
      </c>
      <c r="AQ69" s="84"/>
    </row>
    <row r="70" spans="1:43" ht="12.75" customHeight="1" x14ac:dyDescent="0.25">
      <c r="A70" s="408" t="s">
        <v>247</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425</v>
      </c>
      <c r="AL70" s="407"/>
      <c r="AM70" s="407" t="s">
        <v>425</v>
      </c>
      <c r="AN70" s="407"/>
      <c r="AO70" s="97" t="s">
        <v>425</v>
      </c>
      <c r="AP70" s="97" t="s">
        <v>425</v>
      </c>
      <c r="AQ70" s="90"/>
    </row>
    <row r="71" spans="1:43" ht="12" customHeight="1" x14ac:dyDescent="0.25">
      <c r="A71" s="375" t="s">
        <v>238</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425</v>
      </c>
      <c r="AL71" s="385"/>
      <c r="AM71" s="385" t="s">
        <v>425</v>
      </c>
      <c r="AN71" s="385"/>
      <c r="AO71" s="96" t="s">
        <v>425</v>
      </c>
      <c r="AP71" s="96" t="s">
        <v>425</v>
      </c>
      <c r="AQ71" s="84"/>
    </row>
    <row r="72" spans="1:43" ht="12.75" customHeight="1" thickBot="1" x14ac:dyDescent="0.3">
      <c r="A72" s="410" t="s">
        <v>246</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425</v>
      </c>
      <c r="AL72" s="413"/>
      <c r="AM72" s="413" t="s">
        <v>425</v>
      </c>
      <c r="AN72" s="413"/>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6" t="s">
        <v>245</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244</v>
      </c>
      <c r="AN74" s="395"/>
      <c r="AO74" s="92" t="s">
        <v>243</v>
      </c>
      <c r="AP74" s="92" t="s">
        <v>242</v>
      </c>
      <c r="AQ74" s="84"/>
    </row>
    <row r="75" spans="1:43" ht="25.5" customHeight="1" x14ac:dyDescent="0.25">
      <c r="A75" s="404" t="s">
        <v>241</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425</v>
      </c>
      <c r="AL75" s="407"/>
      <c r="AM75" s="414" t="s">
        <v>425</v>
      </c>
      <c r="AN75" s="414"/>
      <c r="AO75" s="88" t="s">
        <v>425</v>
      </c>
      <c r="AP75" s="88" t="s">
        <v>425</v>
      </c>
      <c r="AQ75" s="90"/>
    </row>
    <row r="76" spans="1:43" ht="12" customHeight="1" x14ac:dyDescent="0.25">
      <c r="A76" s="375" t="s">
        <v>240</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425</v>
      </c>
      <c r="AL76" s="385"/>
      <c r="AM76" s="415" t="s">
        <v>425</v>
      </c>
      <c r="AN76" s="415"/>
      <c r="AO76" s="91" t="s">
        <v>425</v>
      </c>
      <c r="AP76" s="91" t="s">
        <v>425</v>
      </c>
      <c r="AQ76" s="84"/>
    </row>
    <row r="77" spans="1:43" ht="12" customHeight="1" x14ac:dyDescent="0.25">
      <c r="A77" s="375" t="s">
        <v>239</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425</v>
      </c>
      <c r="AL77" s="385"/>
      <c r="AM77" s="415" t="s">
        <v>425</v>
      </c>
      <c r="AN77" s="415"/>
      <c r="AO77" s="91" t="s">
        <v>425</v>
      </c>
      <c r="AP77" s="91" t="s">
        <v>425</v>
      </c>
      <c r="AQ77" s="84"/>
    </row>
    <row r="78" spans="1:43" ht="12" customHeight="1" x14ac:dyDescent="0.25">
      <c r="A78" s="375" t="s">
        <v>238</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425</v>
      </c>
      <c r="AL78" s="385"/>
      <c r="AM78" s="415" t="s">
        <v>425</v>
      </c>
      <c r="AN78" s="415"/>
      <c r="AO78" s="91" t="s">
        <v>425</v>
      </c>
      <c r="AP78" s="91" t="s">
        <v>425</v>
      </c>
      <c r="AQ78" s="84"/>
    </row>
    <row r="79" spans="1:43" ht="12" customHeight="1" x14ac:dyDescent="0.25">
      <c r="A79" s="375" t="s">
        <v>237</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425</v>
      </c>
      <c r="AL79" s="385"/>
      <c r="AM79" s="415" t="s">
        <v>425</v>
      </c>
      <c r="AN79" s="415"/>
      <c r="AO79" s="91" t="s">
        <v>425</v>
      </c>
      <c r="AP79" s="91" t="s">
        <v>425</v>
      </c>
      <c r="AQ79" s="84"/>
    </row>
    <row r="80" spans="1:43" ht="12" customHeight="1" x14ac:dyDescent="0.25">
      <c r="A80" s="375" t="s">
        <v>236</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425</v>
      </c>
      <c r="AL80" s="385"/>
      <c r="AM80" s="415" t="s">
        <v>425</v>
      </c>
      <c r="AN80" s="415"/>
      <c r="AO80" s="91" t="s">
        <v>425</v>
      </c>
      <c r="AP80" s="91" t="s">
        <v>425</v>
      </c>
      <c r="AQ80" s="84"/>
    </row>
    <row r="81" spans="1:45" ht="12.75" customHeight="1" x14ac:dyDescent="0.25">
      <c r="A81" s="375" t="s">
        <v>235</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425</v>
      </c>
      <c r="AL81" s="385"/>
      <c r="AM81" s="415" t="s">
        <v>425</v>
      </c>
      <c r="AN81" s="415"/>
      <c r="AO81" s="91" t="s">
        <v>425</v>
      </c>
      <c r="AP81" s="91" t="s">
        <v>425</v>
      </c>
      <c r="AQ81" s="84"/>
    </row>
    <row r="82" spans="1:45" ht="12.75" customHeight="1" x14ac:dyDescent="0.25">
      <c r="A82" s="375" t="s">
        <v>234</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425</v>
      </c>
      <c r="AL82" s="385"/>
      <c r="AM82" s="415" t="s">
        <v>425</v>
      </c>
      <c r="AN82" s="415"/>
      <c r="AO82" s="91" t="s">
        <v>425</v>
      </c>
      <c r="AP82" s="91" t="s">
        <v>425</v>
      </c>
      <c r="AQ82" s="84"/>
    </row>
    <row r="83" spans="1:45" ht="12" customHeight="1" x14ac:dyDescent="0.25">
      <c r="A83" s="408" t="s">
        <v>233</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425</v>
      </c>
      <c r="AL83" s="407"/>
      <c r="AM83" s="414" t="s">
        <v>425</v>
      </c>
      <c r="AN83" s="414"/>
      <c r="AO83" s="88" t="s">
        <v>425</v>
      </c>
      <c r="AP83" s="88" t="s">
        <v>425</v>
      </c>
      <c r="AQ83" s="90"/>
    </row>
    <row r="84" spans="1:45" ht="12" customHeight="1" x14ac:dyDescent="0.25">
      <c r="A84" s="408" t="s">
        <v>232</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425</v>
      </c>
      <c r="AL84" s="407"/>
      <c r="AM84" s="414" t="s">
        <v>425</v>
      </c>
      <c r="AN84" s="414"/>
      <c r="AO84" s="88" t="s">
        <v>425</v>
      </c>
      <c r="AP84" s="88" t="s">
        <v>425</v>
      </c>
      <c r="AQ84" s="90"/>
    </row>
    <row r="85" spans="1:45" ht="12" customHeight="1" x14ac:dyDescent="0.25">
      <c r="A85" s="375" t="s">
        <v>231</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425</v>
      </c>
      <c r="AL85" s="385"/>
      <c r="AM85" s="415" t="s">
        <v>425</v>
      </c>
      <c r="AN85" s="415"/>
      <c r="AO85" s="91" t="s">
        <v>425</v>
      </c>
      <c r="AP85" s="91" t="s">
        <v>425</v>
      </c>
      <c r="AQ85" s="78"/>
    </row>
    <row r="86" spans="1:45" ht="27.75" customHeight="1" x14ac:dyDescent="0.25">
      <c r="A86" s="404" t="s">
        <v>230</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425</v>
      </c>
      <c r="AL86" s="407"/>
      <c r="AM86" s="414" t="s">
        <v>425</v>
      </c>
      <c r="AN86" s="414"/>
      <c r="AO86" s="88" t="s">
        <v>425</v>
      </c>
      <c r="AP86" s="88" t="s">
        <v>425</v>
      </c>
      <c r="AQ86" s="90"/>
    </row>
    <row r="87" spans="1:45" x14ac:dyDescent="0.25">
      <c r="A87" s="404" t="s">
        <v>229</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425</v>
      </c>
      <c r="AL87" s="407"/>
      <c r="AM87" s="414" t="s">
        <v>425</v>
      </c>
      <c r="AN87" s="414"/>
      <c r="AO87" s="88" t="s">
        <v>425</v>
      </c>
      <c r="AP87" s="88" t="s">
        <v>425</v>
      </c>
      <c r="AQ87" s="90"/>
    </row>
    <row r="88" spans="1:45" ht="14.25" customHeight="1" x14ac:dyDescent="0.25">
      <c r="A88" s="420" t="s">
        <v>228</v>
      </c>
      <c r="B88" s="421"/>
      <c r="C88" s="421"/>
      <c r="D88" s="42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3" t="s">
        <v>425</v>
      </c>
      <c r="AL88" s="424"/>
      <c r="AM88" s="425" t="s">
        <v>425</v>
      </c>
      <c r="AN88" s="426"/>
      <c r="AO88" s="88" t="s">
        <v>425</v>
      </c>
      <c r="AP88" s="88" t="s">
        <v>425</v>
      </c>
      <c r="AQ88" s="90"/>
    </row>
    <row r="89" spans="1:45" x14ac:dyDescent="0.25">
      <c r="A89" s="420" t="s">
        <v>227</v>
      </c>
      <c r="B89" s="421"/>
      <c r="C89" s="421"/>
      <c r="D89" s="42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3" t="s">
        <v>425</v>
      </c>
      <c r="AL89" s="424"/>
      <c r="AM89" s="425" t="s">
        <v>425</v>
      </c>
      <c r="AN89" s="42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6" t="s">
        <v>425</v>
      </c>
      <c r="AL90" s="417"/>
      <c r="AM90" s="418" t="s">
        <v>425</v>
      </c>
      <c r="AN90" s="41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G32" sqref="G32"/>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54.8554687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5" t="s">
        <v>448</v>
      </c>
      <c r="B5" s="435"/>
      <c r="C5" s="435"/>
      <c r="D5" s="435"/>
      <c r="E5" s="435"/>
      <c r="F5" s="435"/>
      <c r="G5" s="435"/>
      <c r="H5" s="435"/>
      <c r="I5" s="435"/>
      <c r="J5" s="435"/>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422</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M_00.0014.000014</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7" t="s">
        <v>389</v>
      </c>
      <c r="B19" s="427"/>
      <c r="C19" s="427"/>
      <c r="D19" s="427"/>
      <c r="E19" s="427"/>
      <c r="F19" s="427"/>
      <c r="G19" s="427"/>
      <c r="H19" s="427"/>
      <c r="I19" s="427"/>
      <c r="J19" s="427"/>
    </row>
    <row r="20" spans="1:12" x14ac:dyDescent="0.25">
      <c r="A20" s="251"/>
      <c r="B20" s="251"/>
    </row>
    <row r="21" spans="1:12" ht="28.5" customHeight="1" x14ac:dyDescent="0.25">
      <c r="A21" s="429" t="s">
        <v>190</v>
      </c>
      <c r="B21" s="429" t="s">
        <v>189</v>
      </c>
      <c r="C21" s="428" t="s">
        <v>346</v>
      </c>
      <c r="D21" s="428"/>
      <c r="E21" s="428"/>
      <c r="F21" s="428"/>
      <c r="G21" s="429" t="s">
        <v>188</v>
      </c>
      <c r="H21" s="430" t="s">
        <v>348</v>
      </c>
      <c r="I21" s="429" t="s">
        <v>187</v>
      </c>
      <c r="J21" s="436" t="s">
        <v>347</v>
      </c>
    </row>
    <row r="22" spans="1:12" ht="58.5" customHeight="1" x14ac:dyDescent="0.25">
      <c r="A22" s="429"/>
      <c r="B22" s="429"/>
      <c r="C22" s="432" t="s">
        <v>443</v>
      </c>
      <c r="D22" s="432"/>
      <c r="E22" s="433" t="s">
        <v>452</v>
      </c>
      <c r="F22" s="434"/>
      <c r="G22" s="429"/>
      <c r="H22" s="431"/>
      <c r="I22" s="429"/>
      <c r="J22" s="436"/>
    </row>
    <row r="23" spans="1:12" ht="31.5" x14ac:dyDescent="0.25">
      <c r="A23" s="429"/>
      <c r="B23" s="429"/>
      <c r="C23" s="252" t="s">
        <v>186</v>
      </c>
      <c r="D23" s="252" t="s">
        <v>185</v>
      </c>
      <c r="E23" s="252" t="s">
        <v>186</v>
      </c>
      <c r="F23" s="252" t="s">
        <v>185</v>
      </c>
      <c r="G23" s="429"/>
      <c r="H23" s="432"/>
      <c r="I23" s="429"/>
      <c r="J23" s="436"/>
    </row>
    <row r="24" spans="1:12" x14ac:dyDescent="0.25">
      <c r="A24" s="252">
        <v>1</v>
      </c>
      <c r="B24" s="252">
        <v>2</v>
      </c>
      <c r="C24" s="253">
        <v>3</v>
      </c>
      <c r="D24" s="252">
        <v>4</v>
      </c>
      <c r="E24" s="253">
        <v>5</v>
      </c>
      <c r="F24" s="252">
        <v>6</v>
      </c>
      <c r="G24" s="253">
        <v>7</v>
      </c>
      <c r="H24" s="252">
        <v>8</v>
      </c>
      <c r="I24" s="253">
        <v>9</v>
      </c>
      <c r="J24" s="252">
        <v>10</v>
      </c>
      <c r="L24" s="289"/>
    </row>
    <row r="25" spans="1:12" ht="157.5" x14ac:dyDescent="0.25">
      <c r="A25" s="252">
        <v>1</v>
      </c>
      <c r="B25" s="254" t="s">
        <v>453</v>
      </c>
      <c r="C25" s="255">
        <v>44562</v>
      </c>
      <c r="D25" s="255">
        <v>45447</v>
      </c>
      <c r="E25" s="255">
        <v>44757</v>
      </c>
      <c r="F25" s="255">
        <v>45655</v>
      </c>
      <c r="G25" s="256">
        <v>0.73333333333333328</v>
      </c>
      <c r="H25" s="256">
        <v>0.95</v>
      </c>
      <c r="I25" s="252" t="s">
        <v>625</v>
      </c>
      <c r="J25" s="252" t="s">
        <v>425</v>
      </c>
      <c r="L25" s="290"/>
    </row>
    <row r="26" spans="1:12" x14ac:dyDescent="0.25">
      <c r="A26" s="257" t="s">
        <v>454</v>
      </c>
      <c r="B26" s="258" t="s">
        <v>455</v>
      </c>
      <c r="C26" s="255" t="s">
        <v>425</v>
      </c>
      <c r="D26" s="255" t="s">
        <v>425</v>
      </c>
      <c r="E26" s="255" t="s">
        <v>425</v>
      </c>
      <c r="F26" s="255" t="s">
        <v>425</v>
      </c>
      <c r="G26" s="260" t="s">
        <v>425</v>
      </c>
      <c r="H26" s="260" t="s">
        <v>425</v>
      </c>
      <c r="I26" s="257">
        <v>0</v>
      </c>
      <c r="J26" s="257" t="s">
        <v>425</v>
      </c>
    </row>
    <row r="27" spans="1:12" x14ac:dyDescent="0.25">
      <c r="A27" s="257" t="s">
        <v>456</v>
      </c>
      <c r="B27" s="258" t="s">
        <v>457</v>
      </c>
      <c r="C27" s="255" t="s">
        <v>425</v>
      </c>
      <c r="D27" s="255" t="s">
        <v>425</v>
      </c>
      <c r="E27" s="255" t="s">
        <v>425</v>
      </c>
      <c r="F27" s="255" t="s">
        <v>425</v>
      </c>
      <c r="G27" s="260" t="s">
        <v>425</v>
      </c>
      <c r="H27" s="260" t="s">
        <v>425</v>
      </c>
      <c r="I27" s="257">
        <v>0</v>
      </c>
      <c r="J27" s="257" t="s">
        <v>425</v>
      </c>
    </row>
    <row r="28" spans="1:12" ht="31.5" x14ac:dyDescent="0.25">
      <c r="A28" s="257" t="s">
        <v>458</v>
      </c>
      <c r="B28" s="258" t="s">
        <v>459</v>
      </c>
      <c r="C28" s="255" t="s">
        <v>425</v>
      </c>
      <c r="D28" s="255" t="s">
        <v>425</v>
      </c>
      <c r="E28" s="255" t="s">
        <v>425</v>
      </c>
      <c r="F28" s="255" t="s">
        <v>425</v>
      </c>
      <c r="G28" s="260" t="s">
        <v>425</v>
      </c>
      <c r="H28" s="260" t="s">
        <v>425</v>
      </c>
      <c r="I28" s="257">
        <v>0</v>
      </c>
      <c r="J28" s="257" t="s">
        <v>425</v>
      </c>
    </row>
    <row r="29" spans="1:12" x14ac:dyDescent="0.25">
      <c r="A29" s="257" t="s">
        <v>460</v>
      </c>
      <c r="B29" s="258" t="s">
        <v>461</v>
      </c>
      <c r="C29" s="255" t="s">
        <v>425</v>
      </c>
      <c r="D29" s="255" t="s">
        <v>425</v>
      </c>
      <c r="E29" s="255" t="s">
        <v>425</v>
      </c>
      <c r="F29" s="255" t="s">
        <v>425</v>
      </c>
      <c r="G29" s="260" t="s">
        <v>425</v>
      </c>
      <c r="H29" s="260" t="s">
        <v>425</v>
      </c>
      <c r="I29" s="257">
        <v>0</v>
      </c>
      <c r="J29" s="257" t="s">
        <v>425</v>
      </c>
    </row>
    <row r="30" spans="1:12" x14ac:dyDescent="0.25">
      <c r="A30" s="257" t="s">
        <v>462</v>
      </c>
      <c r="B30" s="258" t="s">
        <v>463</v>
      </c>
      <c r="C30" s="255" t="s">
        <v>425</v>
      </c>
      <c r="D30" s="255" t="s">
        <v>425</v>
      </c>
      <c r="E30" s="255" t="s">
        <v>425</v>
      </c>
      <c r="F30" s="255" t="s">
        <v>425</v>
      </c>
      <c r="G30" s="260" t="s">
        <v>425</v>
      </c>
      <c r="H30" s="260" t="s">
        <v>425</v>
      </c>
      <c r="I30" s="257">
        <v>0</v>
      </c>
      <c r="J30" s="257" t="s">
        <v>425</v>
      </c>
    </row>
    <row r="31" spans="1:12" x14ac:dyDescent="0.25">
      <c r="A31" s="257" t="s">
        <v>464</v>
      </c>
      <c r="B31" s="258" t="s">
        <v>465</v>
      </c>
      <c r="C31" s="255">
        <v>44562</v>
      </c>
      <c r="D31" s="255">
        <v>44777</v>
      </c>
      <c r="E31" s="255">
        <v>44757</v>
      </c>
      <c r="F31" s="255">
        <v>45142</v>
      </c>
      <c r="G31" s="260">
        <v>1</v>
      </c>
      <c r="H31" s="260">
        <v>1</v>
      </c>
      <c r="I31" s="257">
        <v>0</v>
      </c>
      <c r="J31" s="257" t="s">
        <v>425</v>
      </c>
    </row>
    <row r="32" spans="1:12" ht="141.75" x14ac:dyDescent="0.25">
      <c r="A32" s="257" t="s">
        <v>466</v>
      </c>
      <c r="B32" s="258" t="s">
        <v>467</v>
      </c>
      <c r="C32" s="255">
        <v>44977</v>
      </c>
      <c r="D32" s="255">
        <v>45377</v>
      </c>
      <c r="E32" s="255">
        <v>45590</v>
      </c>
      <c r="F32" s="255">
        <v>45595</v>
      </c>
      <c r="G32" s="260" t="s">
        <v>619</v>
      </c>
      <c r="H32" s="260" t="s">
        <v>619</v>
      </c>
      <c r="I32" s="257" t="s">
        <v>626</v>
      </c>
      <c r="J32" s="257" t="s">
        <v>425</v>
      </c>
    </row>
    <row r="33" spans="1:10" ht="31.5" x14ac:dyDescent="0.25">
      <c r="A33" s="257" t="s">
        <v>468</v>
      </c>
      <c r="B33" s="258" t="s">
        <v>469</v>
      </c>
      <c r="C33" s="255" t="s">
        <v>425</v>
      </c>
      <c r="D33" s="255" t="s">
        <v>425</v>
      </c>
      <c r="E33" s="255" t="s">
        <v>425</v>
      </c>
      <c r="F33" s="255" t="s">
        <v>425</v>
      </c>
      <c r="G33" s="260" t="s">
        <v>425</v>
      </c>
      <c r="H33" s="260" t="s">
        <v>425</v>
      </c>
      <c r="I33" s="257">
        <v>0</v>
      </c>
      <c r="J33" s="257" t="s">
        <v>425</v>
      </c>
    </row>
    <row r="34" spans="1:10" ht="31.5" x14ac:dyDescent="0.25">
      <c r="A34" s="257" t="s">
        <v>470</v>
      </c>
      <c r="B34" s="258" t="s">
        <v>471</v>
      </c>
      <c r="C34" s="255" t="s">
        <v>425</v>
      </c>
      <c r="D34" s="255" t="s">
        <v>425</v>
      </c>
      <c r="E34" s="255" t="s">
        <v>425</v>
      </c>
      <c r="F34" s="255" t="s">
        <v>425</v>
      </c>
      <c r="G34" s="260" t="s">
        <v>425</v>
      </c>
      <c r="H34" s="260" t="s">
        <v>425</v>
      </c>
      <c r="I34" s="257">
        <v>0</v>
      </c>
      <c r="J34" s="257" t="s">
        <v>425</v>
      </c>
    </row>
    <row r="35" spans="1:10" ht="141.75" x14ac:dyDescent="0.25">
      <c r="A35" s="257" t="s">
        <v>472</v>
      </c>
      <c r="B35" s="258" t="s">
        <v>473</v>
      </c>
      <c r="C35" s="255">
        <v>45407</v>
      </c>
      <c r="D35" s="255">
        <v>45437</v>
      </c>
      <c r="E35" s="255">
        <v>45655</v>
      </c>
      <c r="F35" s="255">
        <v>45655</v>
      </c>
      <c r="G35" s="260" t="s">
        <v>425</v>
      </c>
      <c r="H35" s="260" t="s">
        <v>425</v>
      </c>
      <c r="I35" s="257" t="s">
        <v>627</v>
      </c>
      <c r="J35" s="257" t="s">
        <v>425</v>
      </c>
    </row>
    <row r="36" spans="1:10" x14ac:dyDescent="0.25">
      <c r="A36" s="257" t="s">
        <v>474</v>
      </c>
      <c r="B36" s="258" t="s">
        <v>475</v>
      </c>
      <c r="C36" s="255" t="s">
        <v>425</v>
      </c>
      <c r="D36" s="255" t="s">
        <v>425</v>
      </c>
      <c r="E36" s="255" t="s">
        <v>425</v>
      </c>
      <c r="F36" s="255" t="s">
        <v>425</v>
      </c>
      <c r="G36" s="260" t="s">
        <v>425</v>
      </c>
      <c r="H36" s="260" t="s">
        <v>425</v>
      </c>
      <c r="I36" s="257">
        <v>0</v>
      </c>
      <c r="J36" s="257" t="s">
        <v>425</v>
      </c>
    </row>
    <row r="37" spans="1:10" ht="126" x14ac:dyDescent="0.25">
      <c r="A37" s="257" t="s">
        <v>476</v>
      </c>
      <c r="B37" s="258" t="s">
        <v>477</v>
      </c>
      <c r="C37" s="255">
        <v>44977</v>
      </c>
      <c r="D37" s="255">
        <v>45447</v>
      </c>
      <c r="E37" s="255">
        <v>45442</v>
      </c>
      <c r="F37" s="255">
        <v>45655</v>
      </c>
      <c r="G37" s="260" t="s">
        <v>620</v>
      </c>
      <c r="H37" s="260" t="s">
        <v>425</v>
      </c>
      <c r="I37" s="257" t="s">
        <v>628</v>
      </c>
      <c r="J37" s="257" t="s">
        <v>425</v>
      </c>
    </row>
    <row r="38" spans="1:10" ht="47.25" x14ac:dyDescent="0.25">
      <c r="A38" s="252">
        <v>2</v>
      </c>
      <c r="B38" s="254" t="s">
        <v>503</v>
      </c>
      <c r="C38" s="255" t="s">
        <v>425</v>
      </c>
      <c r="D38" s="255" t="s">
        <v>425</v>
      </c>
      <c r="E38" s="255" t="s">
        <v>425</v>
      </c>
      <c r="F38" s="255" t="s">
        <v>425</v>
      </c>
      <c r="G38" s="261">
        <v>0.77500000000000002</v>
      </c>
      <c r="H38" s="261">
        <v>0.75</v>
      </c>
      <c r="I38" s="252" t="s">
        <v>629</v>
      </c>
      <c r="J38" s="252" t="s">
        <v>425</v>
      </c>
    </row>
    <row r="39" spans="1:10" ht="141.75" x14ac:dyDescent="0.25">
      <c r="A39" s="262" t="s">
        <v>478</v>
      </c>
      <c r="B39" s="258" t="s">
        <v>479</v>
      </c>
      <c r="C39" s="255">
        <v>45077</v>
      </c>
      <c r="D39" s="255">
        <v>45097</v>
      </c>
      <c r="E39" s="255">
        <v>45336</v>
      </c>
      <c r="F39" s="255">
        <v>45534</v>
      </c>
      <c r="G39" s="263" t="s">
        <v>621</v>
      </c>
      <c r="H39" s="263" t="s">
        <v>621</v>
      </c>
      <c r="I39" s="257" t="s">
        <v>630</v>
      </c>
      <c r="J39" s="257" t="s">
        <v>425</v>
      </c>
    </row>
    <row r="40" spans="1:10" x14ac:dyDescent="0.25">
      <c r="A40" s="262" t="s">
        <v>480</v>
      </c>
      <c r="B40" s="258" t="s">
        <v>481</v>
      </c>
      <c r="C40" s="255">
        <v>45097</v>
      </c>
      <c r="D40" s="255">
        <v>45127</v>
      </c>
      <c r="E40" s="255">
        <v>45036</v>
      </c>
      <c r="F40" s="255">
        <v>45991</v>
      </c>
      <c r="G40" s="263" t="s">
        <v>622</v>
      </c>
      <c r="H40" s="263" t="s">
        <v>425</v>
      </c>
      <c r="I40" s="257">
        <v>0</v>
      </c>
      <c r="J40" s="257" t="s">
        <v>425</v>
      </c>
    </row>
    <row r="41" spans="1:10" x14ac:dyDescent="0.25">
      <c r="A41" s="252">
        <v>3</v>
      </c>
      <c r="B41" s="254" t="s">
        <v>482</v>
      </c>
      <c r="C41" s="255">
        <v>45127</v>
      </c>
      <c r="D41" s="255">
        <v>45623</v>
      </c>
      <c r="E41" s="255">
        <v>45503</v>
      </c>
      <c r="F41" s="255">
        <v>46006</v>
      </c>
      <c r="G41" s="261">
        <v>0.27500000000000002</v>
      </c>
      <c r="H41" s="261">
        <v>0.05</v>
      </c>
      <c r="I41" s="252">
        <v>0</v>
      </c>
      <c r="J41" s="252" t="s">
        <v>425</v>
      </c>
    </row>
    <row r="42" spans="1:10" ht="173.25" x14ac:dyDescent="0.25">
      <c r="A42" s="257" t="s">
        <v>483</v>
      </c>
      <c r="B42" s="258" t="s">
        <v>484</v>
      </c>
      <c r="C42" s="255">
        <v>45127</v>
      </c>
      <c r="D42" s="255">
        <v>45443</v>
      </c>
      <c r="E42" s="255">
        <v>45804</v>
      </c>
      <c r="F42" s="255">
        <v>45443</v>
      </c>
      <c r="G42" s="263" t="s">
        <v>623</v>
      </c>
      <c r="H42" s="263" t="s">
        <v>623</v>
      </c>
      <c r="I42" s="257" t="s">
        <v>631</v>
      </c>
      <c r="J42" s="257" t="s">
        <v>425</v>
      </c>
    </row>
    <row r="43" spans="1:10" x14ac:dyDescent="0.25">
      <c r="A43" s="257" t="s">
        <v>485</v>
      </c>
      <c r="B43" s="258" t="s">
        <v>486</v>
      </c>
      <c r="C43" s="255">
        <v>45128</v>
      </c>
      <c r="D43" s="255">
        <v>45108</v>
      </c>
      <c r="E43" s="255">
        <v>45503</v>
      </c>
      <c r="F43" s="255">
        <v>45991</v>
      </c>
      <c r="G43" s="263" t="s">
        <v>624</v>
      </c>
      <c r="H43" s="263" t="s">
        <v>425</v>
      </c>
      <c r="I43" s="257">
        <v>0</v>
      </c>
      <c r="J43" s="257" t="s">
        <v>425</v>
      </c>
    </row>
    <row r="44" spans="1:10" ht="173.25" x14ac:dyDescent="0.25">
      <c r="A44" s="257" t="s">
        <v>487</v>
      </c>
      <c r="B44" s="258" t="s">
        <v>488</v>
      </c>
      <c r="C44" s="255">
        <v>45157</v>
      </c>
      <c r="D44" s="255">
        <v>45563</v>
      </c>
      <c r="E44" s="255">
        <v>45864</v>
      </c>
      <c r="F44" s="255">
        <v>45961</v>
      </c>
      <c r="G44" s="263" t="s">
        <v>425</v>
      </c>
      <c r="H44" s="263" t="s">
        <v>425</v>
      </c>
      <c r="I44" s="257" t="s">
        <v>632</v>
      </c>
      <c r="J44" s="257" t="s">
        <v>425</v>
      </c>
    </row>
    <row r="45" spans="1:10" ht="31.5" x14ac:dyDescent="0.25">
      <c r="A45" s="257" t="s">
        <v>489</v>
      </c>
      <c r="B45" s="258" t="s">
        <v>490</v>
      </c>
      <c r="C45" s="255" t="s">
        <v>425</v>
      </c>
      <c r="D45" s="255" t="s">
        <v>425</v>
      </c>
      <c r="E45" s="255" t="s">
        <v>425</v>
      </c>
      <c r="F45" s="255" t="s">
        <v>425</v>
      </c>
      <c r="G45" s="263" t="s">
        <v>425</v>
      </c>
      <c r="H45" s="263" t="s">
        <v>425</v>
      </c>
      <c r="I45" s="257">
        <v>0</v>
      </c>
      <c r="J45" s="257" t="s">
        <v>425</v>
      </c>
    </row>
    <row r="46" spans="1:10" ht="63" x14ac:dyDescent="0.25">
      <c r="A46" s="257" t="s">
        <v>491</v>
      </c>
      <c r="B46" s="258" t="s">
        <v>492</v>
      </c>
      <c r="C46" s="255" t="s">
        <v>425</v>
      </c>
      <c r="D46" s="255" t="s">
        <v>425</v>
      </c>
      <c r="E46" s="255" t="s">
        <v>425</v>
      </c>
      <c r="F46" s="255" t="s">
        <v>425</v>
      </c>
      <c r="G46" s="263" t="s">
        <v>425</v>
      </c>
      <c r="H46" s="263" t="s">
        <v>425</v>
      </c>
      <c r="I46" s="257">
        <v>0</v>
      </c>
      <c r="J46" s="257" t="s">
        <v>425</v>
      </c>
    </row>
    <row r="47" spans="1:10" x14ac:dyDescent="0.25">
      <c r="A47" s="257" t="s">
        <v>493</v>
      </c>
      <c r="B47" s="258" t="s">
        <v>494</v>
      </c>
      <c r="C47" s="255">
        <v>45277</v>
      </c>
      <c r="D47" s="255">
        <v>45623</v>
      </c>
      <c r="E47" s="255">
        <v>45956</v>
      </c>
      <c r="F47" s="255">
        <v>46006</v>
      </c>
      <c r="G47" s="263" t="s">
        <v>425</v>
      </c>
      <c r="H47" s="263" t="s">
        <v>425</v>
      </c>
      <c r="I47" s="257">
        <v>0</v>
      </c>
      <c r="J47" s="257" t="s">
        <v>425</v>
      </c>
    </row>
    <row r="48" spans="1:10" x14ac:dyDescent="0.25">
      <c r="A48" s="252">
        <v>4</v>
      </c>
      <c r="B48" s="254" t="s">
        <v>495</v>
      </c>
      <c r="C48" s="255">
        <v>45260</v>
      </c>
      <c r="D48" s="255">
        <v>45656</v>
      </c>
      <c r="E48" s="255">
        <v>46001</v>
      </c>
      <c r="F48" s="255">
        <v>46021</v>
      </c>
      <c r="G48" s="261" t="s">
        <v>425</v>
      </c>
      <c r="H48" s="261" t="s">
        <v>425</v>
      </c>
      <c r="I48" s="252">
        <v>0</v>
      </c>
      <c r="J48" s="252" t="s">
        <v>425</v>
      </c>
    </row>
    <row r="49" spans="1:10" x14ac:dyDescent="0.25">
      <c r="A49" s="257" t="s">
        <v>496</v>
      </c>
      <c r="B49" s="258" t="s">
        <v>497</v>
      </c>
      <c r="C49" s="255">
        <v>45268</v>
      </c>
      <c r="D49" s="255">
        <v>45636</v>
      </c>
      <c r="E49" s="255">
        <v>46003</v>
      </c>
      <c r="F49" s="255">
        <v>46006</v>
      </c>
      <c r="G49" s="263" t="s">
        <v>425</v>
      </c>
      <c r="H49" s="263" t="s">
        <v>425</v>
      </c>
      <c r="I49" s="257">
        <v>0</v>
      </c>
      <c r="J49" s="257" t="s">
        <v>425</v>
      </c>
    </row>
    <row r="50" spans="1:10" ht="47.25" x14ac:dyDescent="0.25">
      <c r="A50" s="257" t="s">
        <v>498</v>
      </c>
      <c r="B50" s="258" t="s">
        <v>499</v>
      </c>
      <c r="C50" s="255" t="s">
        <v>425</v>
      </c>
      <c r="D50" s="255" t="s">
        <v>425</v>
      </c>
      <c r="E50" s="255" t="s">
        <v>425</v>
      </c>
      <c r="F50" s="255" t="s">
        <v>425</v>
      </c>
      <c r="G50" s="263" t="s">
        <v>425</v>
      </c>
      <c r="H50" s="263" t="s">
        <v>425</v>
      </c>
      <c r="I50" s="257">
        <v>0</v>
      </c>
      <c r="J50" s="257" t="s">
        <v>425</v>
      </c>
    </row>
    <row r="51" spans="1:10" ht="31.5" x14ac:dyDescent="0.25">
      <c r="A51" s="257" t="s">
        <v>500</v>
      </c>
      <c r="B51" s="258" t="s">
        <v>501</v>
      </c>
      <c r="C51" s="255">
        <v>45260</v>
      </c>
      <c r="D51" s="255">
        <v>45633</v>
      </c>
      <c r="E51" s="255">
        <v>46001</v>
      </c>
      <c r="F51" s="255">
        <v>46001</v>
      </c>
      <c r="G51" s="263" t="s">
        <v>425</v>
      </c>
      <c r="H51" s="263" t="s">
        <v>425</v>
      </c>
      <c r="I51" s="257">
        <v>0</v>
      </c>
      <c r="J51" s="257" t="s">
        <v>425</v>
      </c>
    </row>
    <row r="52" spans="1:10" ht="31.5" x14ac:dyDescent="0.25">
      <c r="A52" s="259" t="s">
        <v>502</v>
      </c>
      <c r="B52" s="258" t="s">
        <v>503</v>
      </c>
      <c r="C52" s="255" t="s">
        <v>425</v>
      </c>
      <c r="D52" s="255" t="s">
        <v>425</v>
      </c>
      <c r="E52" s="255" t="s">
        <v>425</v>
      </c>
      <c r="F52" s="255" t="s">
        <v>425</v>
      </c>
      <c r="G52" s="263" t="s">
        <v>425</v>
      </c>
      <c r="H52" s="263" t="s">
        <v>425</v>
      </c>
      <c r="I52" s="257">
        <v>0</v>
      </c>
      <c r="J52" s="257" t="s">
        <v>425</v>
      </c>
    </row>
    <row r="53" spans="1:10" x14ac:dyDescent="0.25">
      <c r="A53" s="257" t="s">
        <v>504</v>
      </c>
      <c r="B53" s="264" t="s">
        <v>505</v>
      </c>
      <c r="C53" s="255">
        <v>45260</v>
      </c>
      <c r="D53" s="255">
        <v>45656</v>
      </c>
      <c r="E53" s="255">
        <v>46021</v>
      </c>
      <c r="F53" s="255">
        <v>46021</v>
      </c>
      <c r="G53" s="263" t="s">
        <v>425</v>
      </c>
      <c r="H53" s="263" t="s">
        <v>425</v>
      </c>
      <c r="I53" s="257">
        <v>0</v>
      </c>
      <c r="J53" s="257" t="s">
        <v>425</v>
      </c>
    </row>
    <row r="54" spans="1:10" x14ac:dyDescent="0.25">
      <c r="A54" s="257" t="s">
        <v>506</v>
      </c>
      <c r="B54" s="258" t="s">
        <v>507</v>
      </c>
      <c r="C54" s="255" t="s">
        <v>425</v>
      </c>
      <c r="D54" s="255" t="s">
        <v>425</v>
      </c>
      <c r="E54" s="255" t="s">
        <v>425</v>
      </c>
      <c r="F54" s="255" t="s">
        <v>425</v>
      </c>
      <c r="G54" s="263" t="s">
        <v>425</v>
      </c>
      <c r="H54" s="263" t="s">
        <v>425</v>
      </c>
      <c r="I54" s="257">
        <v>0</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2024-11-14T09:36:41Z</dcterms:modified>
</cp:coreProperties>
</file>