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65AC8A35-DEFB-493F-B9A0-7AE7ACF92298}"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B27" i="5"/>
  <c r="C27" i="5"/>
  <c r="AE82" i="5"/>
  <c r="AE85" i="5"/>
  <c r="AE73" i="5"/>
  <c r="AE72" i="5"/>
  <c r="AE80" i="5"/>
  <c r="AE83" i="5"/>
  <c r="AE71" i="5"/>
  <c r="AE78"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62" i="5"/>
  <c r="AE39" i="5"/>
  <c r="AE27"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<sst xmlns="http://schemas.openxmlformats.org/spreadsheetml/2006/main" count="4542" uniqueCount="553">
  <si>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</si>
  <si>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</si>
  <si>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</si>
  <si>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</si>
  <si>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</si>
  <si>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</si>
  <si>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</si>
  <si>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</si>
  <si>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</si>
  <si>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</si>
  <si>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</si>
  <si>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</si>
  <si>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</si>
  <si>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</si>
  <si>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</si>
  <si>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</si>
  <si>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</si>
  <si>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</si>
  <si>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</si>
  <si>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</si>
  <si>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</si>
  <si>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</si>
  <si>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</si>
  <si>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</si>
  <si>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</si>
  <si>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</si>
  <si>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</si>
  <si>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</si>
  <si>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</si>
  <si>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</si>
  <si>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</si>
  <si>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</si>
  <si>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</si>
  <si>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</si>
  <si>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</si>
  <si>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</si>
  <si>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</si>
  <si>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</si>
  <si>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</si>
  <si>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</si>
  <si>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</si>
  <si>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</si>
  <si>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</si>
  <si>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</si>
  <si>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</si>
  <si>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</si>
  <si>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</si>
  <si>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</si>
  <si>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</si>
  <si>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</si>
  <si>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</si>
  <si>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</si>
  <si>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</si>
  <si>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</si>
  <si>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</si>
  <si>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</si>
  <si>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</si>
  <si>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</si>
  <si>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</si>
  <si>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</si>
  <si>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</si>
  <si>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</si>
  <si>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</si>
  <si>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</si>
  <si>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</si>
  <si>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</si>
  <si>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</si>
  <si>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</si>
  <si>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</si>
  <si>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</si>
  <si>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</si>
  <si>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</si>
  <si>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</si>
  <si>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</si>
  <si>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</si>
  <si>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</si>
  <si>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</si>
  <si>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</si>
  <si>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</si>
  <si>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</si>
  <si>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</si>
  <si>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</si>
  <si>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</si>
  <si>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</si>
  <si>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</si>
  <si>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</si>
  <si>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</si>
  <si>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</si>
  <si>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</si>
  <si>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</si>
  <si>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</si>
  <si>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</si>
  <si>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</si>
  <si>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</si>
  <si>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</si>
  <si>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</si>
  <si>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</si>
  <si>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</si>
  <si>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</si>
  <si>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</si>
  <si>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</si>
  <si>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</si>
  <si>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</si>
  <si>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</si>
  <si>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</si>
  <si>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</si>
  <si>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</si>
  <si>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</si>
  <si>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</si>
  <si>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</si>
  <si>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</si>
  <si>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</si>
  <si>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</si>
  <si>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</si>
  <si>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</si>
  <si>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</si>
  <si>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</si>
  <si>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</si>
  <si>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</si>
  <si>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</si>
  <si>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</si>
  <si>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</si>
  <si>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</si>
  <si>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</si>
  <si>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</si>
  <si>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</si>
  <si>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</si>
  <si>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</si>
  <si>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</si>
  <si>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</si>
  <si>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</si>
  <si>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</si>
  <si>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</si>
  <si>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</si>
  <si>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</si>
  <si>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</si>
  <si>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</si>
  <si>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</si>
  <si>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</si>
  <si>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</si>
  <si>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</si>
  <si>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</si>
  <si>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</si>
  <si>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</si>
  <si>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</si>
  <si>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</si>
  <si>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</si>
  <si>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</si>
  <si>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</si>
  <si>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</si>
  <si>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</si>
  <si>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</si>
  <si>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</si>
  <si>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</si>
  <si>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</si>
  <si>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</si>
  <si>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</si>
  <si>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</si>
  <si>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</si>
  <si>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</si>
  <si>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</si>
  <si>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</si>
  <si>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</si>
  <si>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</si>
  <si>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</si>
  <si>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</si>
  <si>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</si>
  <si>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</si>
  <si>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</si>
  <si>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</si>
  <si>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</si>
  <si>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</si>
  <si>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</si>
  <si>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</si>
  <si>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</si>
  <si>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</si>
  <si>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</si>
  <si>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</si>
  <si>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</si>
  <si>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</si>
  <si>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</si>
  <si>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</si>
  <si>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</si>
  <si>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</si>
  <si>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</si>
  <si>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</si>
  <si>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</si>
  <si>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</si>
  <si>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</si>
  <si>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</si>
  <si>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</si>
  <si>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</si>
  <si>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</si>
  <si>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</si>
  <si>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</si>
  <si>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</si>
  <si>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</si>
  <si>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</si>
  <si>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</si>
  <si>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</si>
  <si>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</si>
  <si>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</si>
  <si>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</si>
  <si>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</si>
  <si>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</si>
  <si>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</si>
  <si>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</si>
  <si>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</si>
  <si>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</si>
  <si>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</si>
  <si>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</si>
  <si>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</si>
  <si>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</si>
  <si>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</si>
  <si>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</si>
  <si>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</si>
  <si>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</si>
  <si>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</si>
  <si>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</si>
  <si>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</si>
  <si>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</si>
  <si>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</si>
  <si>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</si>
  <si>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</si>
  <si>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</si>
  <si>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</si>
  <si>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</si>
  <si>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</si>
  <si>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</si>
  <si>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</si>
  <si>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</si>
  <si>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</si>
  <si>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</si>
  <si>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</si>
  <si>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</si>
  <si>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</si>
  <si>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</si>
  <si>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</si>
  <si>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</si>
  <si>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</si>
  <si>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</si>
  <si>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</si>
  <si>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</si>
  <si>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</si>
  <si>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</si>
  <si>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</si>
  <si>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</si>
  <si>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</si>
  <si>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</si>
  <si>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</si>
  <si>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</si>
  <si>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</si>
  <si>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</si>
  <si>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</si>
  <si>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</si>
  <si>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</si>
  <si>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</si>
  <si>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</si>
  <si>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</si>
  <si>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</si>
  <si>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</si>
  <si>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</si>
  <si>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</si>
  <si>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</si>
  <si>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</si>
  <si>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</si>
  <si>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</si>
  <si>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</si>
  <si>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</si>
  <si>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</si>
  <si>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</si>
  <si>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</si>
  <si>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</si>
  <si>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</si>
  <si>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</si>
  <si>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</si>
  <si>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</si>
  <si>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</si>
  <si>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</si>
  <si>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</si>
  <si>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</si>
  <si>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</si>
  <si>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</si>
  <si>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</si>
  <si>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</si>
  <si>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</si>
  <si>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</si>
  <si>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</si>
  <si>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</si>
  <si>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</si>
  <si>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</si>
  <si>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</si>
  <si>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</si>
  <si>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</si>
  <si>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</si>
  <si>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</si>
  <si>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</si>
  <si>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</si>
  <si>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</si>
  <si>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</si>
  <si>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</si>
  <si>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</si>
  <si>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</si>
  <si>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</si>
  <si>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</si>
  <si>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</si>
  <si>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</si>
  <si>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</si>
  <si>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</si>
  <si>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</si>
  <si>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</si>
  <si>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</si>
  <si>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</si>
  <si>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</si>
  <si>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</si>
  <si>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</si>
  <si>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</si>
  <si>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</si>
  <si>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</si>
  <si>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</si>
  <si>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</si>
  <si>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</si>
  <si>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</si>
  <si>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</si>
  <si>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</si>
  <si>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</si>
  <si>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</si>
  <si>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</si>
  <si>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</si>
  <si>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</si>
  <si>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</si>
  <si>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</si>
  <si>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</si>
  <si>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</si>
  <si>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</si>
  <si>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</si>
  <si>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</si>
  <si>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</si>
  <si>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</si>
  <si>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</si>
  <si>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</si>
  <si>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</si>
  <si>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</si>
  <si>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</si>
  <si>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</si>
  <si>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</si>
  <si>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</si>
  <si>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</si>
  <si>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</si>
  <si>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</si>
  <si>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</si>
  <si>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</si>
  <si>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</si>
  <si>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</si>
  <si>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</si>
  <si>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</si>
  <si>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</si>
  <si>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</si>
  <si>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</si>
  <si>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</si>
  <si>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</si>
  <si>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</si>
  <si>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</si>
  <si>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</si>
  <si>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</si>
  <si>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</si>
  <si>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</si>
  <si>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</si>
  <si>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</si>
  <si>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</si>
  <si>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</si>
  <si>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</si>
  <si>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</si>
  <si>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</si>
  <si>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</si>
  <si>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</si>
  <si>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</si>
  <si>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</si>
  <si>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</si>
  <si>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</si>
  <si>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</si>
  <si>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</si>
  <si>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</si>
  <si>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</si>
  <si>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</si>
  <si>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</si>
  <si>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</si>
  <si>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</si>
  <si>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</si>
  <si>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</si>
  <si>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</si>
  <si>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</si>
  <si>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</si>
  <si>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</si>
  <si>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</si>
  <si>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</si>
  <si>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</si>
  <si>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</si>
  <si>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</si>
  <si>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</si>
  <si>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</si>
  <si>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</si>
  <si>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</si>
  <si>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</si>
  <si>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</si>
  <si>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</si>
  <si>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</si>
  <si>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</si>
  <si>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</si>
  <si>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</si>
  <si>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</si>
  <si>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</si>
  <si>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</si>
  <si>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</si>
  <si>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</si>
  <si>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</si>
  <si>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</si>
  <si>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</si>
  <si>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</si>
  <si>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</si>
  <si>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</si>
  <si>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</si>
  <si>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</si>
  <si>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</si>
  <si>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</si>
  <si>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</si>
  <si>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</si>
  <si>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</si>
  <si>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</si>
  <si>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</si>
  <si>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</si>
  <si>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</si>
  <si>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</si>
  <si>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</si>
  <si>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</si>
  <si>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</si>
  <si>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</si>
  <si>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</si>
  <si>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</si>
  <si>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</si>
  <si>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</si>
  <si>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</si>
  <si>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</si>
  <si>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Строительство пристройки к существующему зданию ОПУ ПС 220 кВ Южная</t>
  </si>
  <si>
    <t>Утвержденный план</t>
  </si>
  <si>
    <t>Предложение по корректировке утвержденного плана</t>
  </si>
  <si>
    <t>по состоянию на 01.01.2024 года</t>
  </si>
  <si>
    <t>M_00.0034.000034</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</si>
  <si>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</si>
  <si>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</si>
  <si>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</si>
  <si>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</si>
  <si>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</si>
  <si>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</si>
  <si>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</si>
  <si>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</si>
  <si>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</si>
  <si>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</si>
  <si>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</si>
  <si>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</si>
  <si>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</si>
  <si>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</si>
  <si>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</si>
  <si>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</si>
  <si>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</si>
  <si>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</si>
  <si>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</si>
  <si>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</si>
  <si>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</si>
  <si>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</si>
  <si>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</si>
  <si>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</si>
  <si>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</si>
  <si>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</si>
  <si>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</si>
  <si>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</si>
  <si>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</si>
  <si>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</si>
  <si>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</si>
  <si>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</si>
  <si>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</si>
  <si>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</si>
  <si>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</si>
  <si>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</si>
  <si>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</si>
  <si>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</si>
  <si>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</si>
  <si>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</si>
  <si>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</si>
  <si>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</si>
  <si>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</si>
  <si>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</si>
  <si>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</si>
  <si>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</si>
  <si>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</si>
  <si>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</si>
  <si>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</si>
  <si>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</si>
  <si>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</si>
  <si>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</si>
  <si>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</si>
  <si>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</si>
  <si>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</si>
  <si>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</si>
  <si>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</si>
  <si>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</si>
  <si>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</si>
  <si>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</si>
  <si>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уточнением расчета стоимости при перераспределении объемов работ в инвестиционных периодах</t>
  </si>
  <si>
    <t>ПИР</t>
  </si>
  <si>
    <t>Оказание услуг по постановке на кадастровый учет и государственную регистрацию права собственности Заказчика на пристройку к существующему зданию ОПУ ПС 220 кВ Южная</t>
  </si>
  <si>
    <t>Регламент определения начальной (максимальной) цены договора на закупку товаров (работ, услуг) АО "Электромагистраль"</t>
  </si>
  <si>
    <t>да</t>
  </si>
  <si>
    <t>https://www.roseltorg.ru/</t>
  </si>
  <si>
    <t/>
  </si>
  <si>
    <t>ИП</t>
  </si>
  <si>
    <t>Закупочная процедура не состоялась</t>
  </si>
  <si>
    <t>Услуга</t>
  </si>
  <si>
    <t>Выполнение работ по обследованию здания пристройки к существующему зданию ОПУ ПС 220 кВ Южная</t>
  </si>
  <si>
    <t>АО "Электромагистраль"</t>
  </si>
  <si>
    <t>Запрос предложений в электронной форме</t>
  </si>
  <si>
    <t>ОБЩЕСТВО С ОГРАНИЧЕННОЙ ОТВЕТСТВЕННОСТЬЮ "СТРОЙКОМ"</t>
  </si>
  <si>
    <t>-</t>
  </si>
  <si>
    <t>ООО "Стройком"</t>
  </si>
  <si>
    <t>У</t>
  </si>
  <si>
    <t>ИП-22-00272 от 20.10.2022</t>
  </si>
  <si>
    <t>СМР</t>
  </si>
  <si>
    <t>Выполнение работ по капитальному ремонту зданий и сооружений ПС 220 кВ Южная</t>
  </si>
  <si>
    <t>Запрос предложений в электронной форме, участниками которого могут быть только субъекты малого и среднего предпринимательства</t>
  </si>
  <si>
    <t xml:space="preserve">ОБЩЕСТВО С ОГРАНИЧЕННОЙ 
ОТВЕТСТВЕННОСТЬЮ "СИБИРСКИЕ 
КРОВЛИ И ФАСАДЫ"; ОБЩЕСТВО С ОГРАНИЧЕННОЙ 
ОТВЕТСТВЕННОСТЬЮ "ГОРОДСКАЯ 
ИНЖЕНЕРНО-СТРОИТЕЛЬНАЯ 
КОМПАНИЯ" </t>
  </si>
  <si>
    <t>3784,83; 3864,51</t>
  </si>
  <si>
    <t>ООО "Сибирские кровли и фасады"</t>
  </si>
  <si>
    <t>ПД</t>
  </si>
  <si>
    <t>ПД-21-00153 от 28.06.2021 инвестиции</t>
  </si>
  <si>
    <t>1.6. Прочие инвестиционные проекты</t>
  </si>
  <si>
    <t>Обеспечение текущей деятельности в сфере электроэнергетики, в том числе хозяйственное обеспечение деятельности</t>
  </si>
  <si>
    <t>строительство</t>
  </si>
  <si>
    <t>Расчет по объектам-аналогам на основании утвержденной сметной документации "Строительство холодного склада ПС Восточная"; "Производственная база со складским и гаражным хозяйством "ПС 220 кВ Восточная", расположенного по адресу: г. Новосибирск, ул. Кленовая, 6 "</t>
  </si>
  <si>
    <t>г. Искитим</t>
  </si>
  <si>
    <t>не требуется</t>
  </si>
  <si>
    <t>+</t>
  </si>
  <si>
    <t>не относится</t>
  </si>
  <si>
    <t>7,12 МВА</t>
  </si>
  <si>
    <t>1. Достройка объекта НЗС переданного по балансу.
2. Модернизация основных фондов.
3. Обеспечение помещением служб Общества, для ведения производственной деятельности.</t>
  </si>
  <si>
    <t>Достройка объекта НЗС с созданием помещений для функционирования технических служб Общества и ведения производственной деятельности.</t>
  </si>
  <si>
    <t>ПС 220 кВ Южная</t>
  </si>
  <si>
    <t>12839,9 тыс. руб с НДС за строительство 1 здания</t>
  </si>
  <si>
    <t>Выделение этапов не предусмотрено</t>
  </si>
  <si>
    <t>Исполнение договора №ЭМ-2 о порядке использования объектов электросетевого хозяйства между АО «Электромагистраль» и ПАО «ФСК ЕЭС».</t>
  </si>
  <si>
    <t>П</t>
  </si>
  <si>
    <t>Сибирский Федеральный округ, Новосибирская область, г. Искитим</t>
  </si>
  <si>
    <t>КВЛ по состоянию на 01.10.2024, тыс. руб. без НДС (без ФОТ)</t>
  </si>
  <si>
    <t>ФИН по состоянию на 01.10.2024, тыс. руб. с НДС (без взаимозачетов)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</si>
</sst>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534</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535</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538</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539</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539</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539</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540</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539</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541</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539</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539</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539</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522</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522</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12.839900527634322</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1.4505970055099218</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542</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10.025455098420897</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8.354545915350748</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M_00.0034.000034</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Строительство пристройки к существующему зданию ОПУ ПС 220 кВ Южная</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450</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444</v>
      </c>
      <c r="I21" s="448"/>
      <c r="J21" s="447" t="s">
        <v>445</v>
      </c>
      <c r="K21" s="447"/>
      <c r="L21" s="448" t="s">
        <v>444</v>
      </c>
      <c r="M21" s="448"/>
      <c r="N21" s="447" t="s">
        <v>445</v>
      </c>
      <c r="O21" s="447"/>
      <c r="P21" s="446" t="s">
        <v>1</v>
      </c>
      <c r="Q21" s="446"/>
      <c r="R21" s="447" t="s">
        <v>445</v>
      </c>
      <c r="S21" s="447"/>
      <c r="T21" s="446" t="s">
        <v>1</v>
      </c>
      <c r="U21" s="446"/>
      <c r="V21" s="447" t="s">
        <v>445</v>
      </c>
      <c r="W21" s="447"/>
      <c r="X21" s="446" t="s">
        <v>1</v>
      </c>
      <c r="Y21" s="446"/>
      <c r="Z21" s="447" t="s">
        <v>445</v>
      </c>
      <c r="AA21" s="447"/>
      <c r="AB21" s="463"/>
      <c r="AC21" s="464"/>
    </row>
    <row r="22" spans="1:32" ht="89.25" customHeight="1" x14ac:dyDescent="0.25">
      <c r="A22" s="458"/>
      <c r="B22" s="458"/>
      <c r="C22" s="274" t="str">
        <f>H21</f>
        <v>Утвержденный план</v>
      </c>
      <c r="D22" s="283" t="s">
        <v>445</v>
      </c>
      <c r="E22" s="287" t="s">
        <v>446</v>
      </c>
      <c r="F22" s="287" t="s">
        <v>449</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12.635852707016072</v>
      </c>
      <c r="D24" s="279">
        <f t="shared" si="0"/>
        <v>12.839900527634322</v>
      </c>
      <c r="E24" s="284">
        <f t="shared" si="0"/>
        <v>10.784363617634321</v>
      </c>
      <c r="F24" s="284">
        <f t="shared" si="0"/>
        <v>10.784363617634321</v>
      </c>
      <c r="G24" s="267">
        <f t="shared" si="0"/>
        <v>0</v>
      </c>
      <c r="H24" s="267">
        <f t="shared" si="0"/>
        <v>10.025455098420897</v>
      </c>
      <c r="I24" s="267" t="s">
        <v>425</v>
      </c>
      <c r="J24" s="279">
        <f t="shared" ref="J24:N24" si="1">J25+J26+J27+J32+J33</f>
        <v>10.784363617634321</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10.025455098420897</v>
      </c>
      <c r="AC24" s="284">
        <f>AC25+AC26+AC27+AC32+AC33</f>
        <v>10.784363617634321</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10.529877255846728</v>
      </c>
      <c r="D27" s="279">
        <v>10.699917106361935</v>
      </c>
      <c r="E27" s="285">
        <f>J27+N27+G27+P27+T27+X27</f>
        <v>8.8944928982627385</v>
      </c>
      <c r="F27" s="285">
        <f t="shared" si="8"/>
        <v>8.9869696813619342</v>
      </c>
      <c r="G27" s="267">
        <v>-9.2476783099195756E-2</v>
      </c>
      <c r="H27" s="267">
        <f>SUM(H28:H31)</f>
        <v>8.354545915350748</v>
      </c>
      <c r="I27" s="267" t="s">
        <v>425</v>
      </c>
      <c r="J27" s="279">
        <f t="shared" ref="J27" si="9">SUM(J28:J31)</f>
        <v>8.9869696813619342</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8.354545915350748</v>
      </c>
      <c r="AC27" s="284">
        <f>J27+N27+R27+V27+Z27</f>
        <v>8.9869696813619342</v>
      </c>
    </row>
    <row r="28" spans="1:32" x14ac:dyDescent="0.25">
      <c r="A28" s="58" t="s">
        <v>426</v>
      </c>
      <c r="B28" s="42" t="s">
        <v>168</v>
      </c>
      <c r="C28" s="268" t="s">
        <v>425</v>
      </c>
      <c r="D28" s="281" t="s">
        <v>425</v>
      </c>
      <c r="E28" s="281" t="s">
        <v>425</v>
      </c>
      <c r="F28" s="281" t="s">
        <v>425</v>
      </c>
      <c r="G28" s="266" t="s">
        <v>425</v>
      </c>
      <c r="H28" s="266">
        <v>0</v>
      </c>
      <c r="I28" s="268" t="s">
        <v>514</v>
      </c>
      <c r="J28" s="280">
        <v>0.49376557000266508</v>
      </c>
      <c r="K28" s="281" t="s">
        <v>61</v>
      </c>
      <c r="L28" s="266">
        <v>0</v>
      </c>
      <c r="M28" s="268" t="s">
        <v>514</v>
      </c>
      <c r="N28" s="280">
        <v>0</v>
      </c>
      <c r="O28" s="281" t="s">
        <v>514</v>
      </c>
      <c r="P28" s="154">
        <v>0</v>
      </c>
      <c r="Q28" s="154" t="s">
        <v>514</v>
      </c>
      <c r="R28" s="280">
        <v>0</v>
      </c>
      <c r="S28" s="281">
        <v>0</v>
      </c>
      <c r="T28" s="154">
        <v>0</v>
      </c>
      <c r="U28" s="154" t="s">
        <v>514</v>
      </c>
      <c r="V28" s="280">
        <v>0</v>
      </c>
      <c r="W28" s="281">
        <v>0</v>
      </c>
      <c r="X28" s="154">
        <v>0</v>
      </c>
      <c r="Y28" s="154" t="s">
        <v>514</v>
      </c>
      <c r="Z28" s="280">
        <v>0</v>
      </c>
      <c r="AA28" s="281">
        <v>0</v>
      </c>
      <c r="AB28" s="267">
        <f t="shared" ref="AB28:AB31" si="17">H28+L28+P28+T28+X28</f>
        <v>0</v>
      </c>
      <c r="AC28" s="284">
        <f>J28+N28+R28+V28+Z28</f>
        <v>0.49376557000266508</v>
      </c>
    </row>
    <row r="29" spans="1:32" ht="31.5" x14ac:dyDescent="0.25">
      <c r="A29" s="58" t="s">
        <v>427</v>
      </c>
      <c r="B29" s="42" t="s">
        <v>166</v>
      </c>
      <c r="C29" s="268" t="s">
        <v>425</v>
      </c>
      <c r="D29" s="281" t="s">
        <v>425</v>
      </c>
      <c r="E29" s="281" t="s">
        <v>425</v>
      </c>
      <c r="F29" s="281" t="s">
        <v>425</v>
      </c>
      <c r="G29" s="266" t="s">
        <v>425</v>
      </c>
      <c r="H29" s="266">
        <v>8.0953439028339425</v>
      </c>
      <c r="I29" s="268" t="s">
        <v>59</v>
      </c>
      <c r="J29" s="280">
        <v>8.2297001913753771</v>
      </c>
      <c r="K29" s="281" t="s">
        <v>59</v>
      </c>
      <c r="L29" s="266">
        <v>0</v>
      </c>
      <c r="M29" s="268" t="s">
        <v>514</v>
      </c>
      <c r="N29" s="280">
        <v>0</v>
      </c>
      <c r="O29" s="281" t="s">
        <v>514</v>
      </c>
      <c r="P29" s="154">
        <v>0</v>
      </c>
      <c r="Q29" s="288" t="s">
        <v>514</v>
      </c>
      <c r="R29" s="280">
        <v>0</v>
      </c>
      <c r="S29" s="281">
        <v>0</v>
      </c>
      <c r="T29" s="154">
        <v>0</v>
      </c>
      <c r="U29" s="154" t="s">
        <v>514</v>
      </c>
      <c r="V29" s="280">
        <v>0</v>
      </c>
      <c r="W29" s="281">
        <v>0</v>
      </c>
      <c r="X29" s="154">
        <v>0</v>
      </c>
      <c r="Y29" s="154" t="s">
        <v>514</v>
      </c>
      <c r="Z29" s="280">
        <v>0</v>
      </c>
      <c r="AA29" s="281">
        <v>0</v>
      </c>
      <c r="AB29" s="267">
        <f t="shared" si="17"/>
        <v>8.0953439028339425</v>
      </c>
      <c r="AC29" s="284">
        <f>J29+N29+R29+V29+Z29</f>
        <v>8.2297001913753771</v>
      </c>
      <c r="AD29" s="213"/>
      <c r="AE29" s="269"/>
    </row>
    <row r="30" spans="1:32" x14ac:dyDescent="0.25">
      <c r="A30" s="58" t="s">
        <v>428</v>
      </c>
      <c r="B30" s="42" t="s">
        <v>164</v>
      </c>
      <c r="C30" s="268" t="s">
        <v>425</v>
      </c>
      <c r="D30" s="281" t="s">
        <v>425</v>
      </c>
      <c r="E30" s="281" t="s">
        <v>425</v>
      </c>
      <c r="F30" s="281" t="s">
        <v>425</v>
      </c>
      <c r="G30" s="266" t="s">
        <v>425</v>
      </c>
      <c r="H30" s="266">
        <v>0.2319966321432736</v>
      </c>
      <c r="I30" s="268" t="s">
        <v>59</v>
      </c>
      <c r="J30" s="280">
        <v>0.23584701908458322</v>
      </c>
      <c r="K30" s="281" t="s">
        <v>59</v>
      </c>
      <c r="L30" s="266">
        <v>0</v>
      </c>
      <c r="M30" s="268" t="s">
        <v>514</v>
      </c>
      <c r="N30" s="280">
        <v>0</v>
      </c>
      <c r="O30" s="281" t="s">
        <v>514</v>
      </c>
      <c r="P30" s="154">
        <v>0</v>
      </c>
      <c r="Q30" s="154" t="s">
        <v>514</v>
      </c>
      <c r="R30" s="280">
        <v>0</v>
      </c>
      <c r="S30" s="281">
        <v>0</v>
      </c>
      <c r="T30" s="154">
        <v>0</v>
      </c>
      <c r="U30" s="154" t="s">
        <v>514</v>
      </c>
      <c r="V30" s="280">
        <v>0</v>
      </c>
      <c r="W30" s="281">
        <v>0</v>
      </c>
      <c r="X30" s="154">
        <v>0</v>
      </c>
      <c r="Y30" s="154" t="s">
        <v>514</v>
      </c>
      <c r="Z30" s="280">
        <v>0</v>
      </c>
      <c r="AA30" s="281">
        <v>0</v>
      </c>
      <c r="AB30" s="267">
        <f t="shared" si="17"/>
        <v>0.2319966321432736</v>
      </c>
      <c r="AC30" s="284">
        <f>J30+N30+R30+V30+Z30</f>
        <v>0.23584701908458322</v>
      </c>
      <c r="AD30" s="213"/>
      <c r="AE30" s="269"/>
    </row>
    <row r="31" spans="1:32" x14ac:dyDescent="0.25">
      <c r="A31" s="58" t="s">
        <v>429</v>
      </c>
      <c r="B31" s="42" t="s">
        <v>162</v>
      </c>
      <c r="C31" s="268" t="s">
        <v>425</v>
      </c>
      <c r="D31" s="281" t="s">
        <v>425</v>
      </c>
      <c r="E31" s="281" t="s">
        <v>425</v>
      </c>
      <c r="F31" s="281" t="s">
        <v>425</v>
      </c>
      <c r="G31" s="266" t="s">
        <v>425</v>
      </c>
      <c r="H31" s="266">
        <v>2.7205380373532397E-2</v>
      </c>
      <c r="I31" s="268" t="s">
        <v>59</v>
      </c>
      <c r="J31" s="280">
        <v>2.7656900899308473E-2</v>
      </c>
      <c r="K31" s="281" t="s">
        <v>59</v>
      </c>
      <c r="L31" s="266">
        <v>0</v>
      </c>
      <c r="M31" s="268" t="s">
        <v>514</v>
      </c>
      <c r="N31" s="280">
        <v>0</v>
      </c>
      <c r="O31" s="281" t="s">
        <v>514</v>
      </c>
      <c r="P31" s="154">
        <v>0</v>
      </c>
      <c r="Q31" s="154" t="s">
        <v>514</v>
      </c>
      <c r="R31" s="280">
        <v>0</v>
      </c>
      <c r="S31" s="281">
        <v>0</v>
      </c>
      <c r="T31" s="154">
        <v>0</v>
      </c>
      <c r="U31" s="154" t="s">
        <v>514</v>
      </c>
      <c r="V31" s="280">
        <v>0</v>
      </c>
      <c r="W31" s="281">
        <v>0</v>
      </c>
      <c r="X31" s="154">
        <v>0</v>
      </c>
      <c r="Y31" s="154" t="s">
        <v>514</v>
      </c>
      <c r="Z31" s="280">
        <v>0</v>
      </c>
      <c r="AA31" s="281">
        <v>0</v>
      </c>
      <c r="AB31" s="267">
        <f t="shared" si="17"/>
        <v>2.7205380373532397E-2</v>
      </c>
      <c r="AC31" s="284">
        <f>J31+N31+R31+V31+Z31</f>
        <v>2.7656900899308473E-2</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2.1059754511693445</v>
      </c>
      <c r="D33" s="280">
        <v>2.1399834212723872</v>
      </c>
      <c r="E33" s="285">
        <f>J33+N33+G33+P33+T33+X33</f>
        <v>1.8898707193715825</v>
      </c>
      <c r="F33" s="285">
        <f t="shared" ref="F33" si="18">E33-G33</f>
        <v>1.7973939362723867</v>
      </c>
      <c r="G33" s="266">
        <v>9.2476783099195756E-2</v>
      </c>
      <c r="H33" s="266">
        <v>1.670909183070149</v>
      </c>
      <c r="I33" s="266" t="str">
        <f>I31</f>
        <v>4</v>
      </c>
      <c r="J33" s="280">
        <v>1.7973939362723867</v>
      </c>
      <c r="K33" s="280" t="str">
        <f>K31</f>
        <v>4</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1.670909183070149</v>
      </c>
      <c r="AC33" s="280">
        <f>Z33+N33+J33+R33+V33</f>
        <v>1.7973939362723867</v>
      </c>
    </row>
    <row r="34" spans="1:30" ht="47.25" x14ac:dyDescent="0.25">
      <c r="A34" s="60" t="s">
        <v>61</v>
      </c>
      <c r="B34" s="59" t="s">
        <v>170</v>
      </c>
      <c r="C34" s="267">
        <f>SUM(C35:C38)</f>
        <v>13.805643430846727</v>
      </c>
      <c r="D34" s="279">
        <f t="shared" ref="D34:G34" si="19">SUM(D35:D38)</f>
        <v>13.975683281361935</v>
      </c>
      <c r="E34" s="285">
        <f t="shared" ref="E34" si="20">J34+N34+G34+P34+T34+X34</f>
        <v>8.9869696813619342</v>
      </c>
      <c r="F34" s="279">
        <f t="shared" si="19"/>
        <v>8.9869696813619342</v>
      </c>
      <c r="G34" s="267">
        <f t="shared" si="19"/>
        <v>0</v>
      </c>
      <c r="H34" s="267">
        <f>SUM(H35:H38)</f>
        <v>8.354545915350748</v>
      </c>
      <c r="I34" s="267" t="s">
        <v>425</v>
      </c>
      <c r="J34" s="279">
        <f t="shared" ref="J34" si="21">SUM(J35:J38)</f>
        <v>8.9869696813619342</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8.354545915350748</v>
      </c>
      <c r="AC34" s="284">
        <f>J34+N34+R34+V34+Z34</f>
        <v>8.9869696813619342</v>
      </c>
      <c r="AD34" s="213"/>
    </row>
    <row r="35" spans="1:30" x14ac:dyDescent="0.25">
      <c r="A35" s="60" t="s">
        <v>169</v>
      </c>
      <c r="B35" s="42" t="s">
        <v>168</v>
      </c>
      <c r="C35" s="266">
        <v>0.5863839154959789</v>
      </c>
      <c r="D35" s="280">
        <v>0.61776557000266508</v>
      </c>
      <c r="E35" s="285">
        <f>J35+N35+G35+P35+T35+X35</f>
        <v>0.49376557000266502</v>
      </c>
      <c r="F35" s="285">
        <f>E35-G35</f>
        <v>0.49376557000266502</v>
      </c>
      <c r="G35" s="266">
        <v>0</v>
      </c>
      <c r="H35" s="266">
        <v>0</v>
      </c>
      <c r="I35" s="266">
        <v>0</v>
      </c>
      <c r="J35" s="280">
        <v>0.49376557000266502</v>
      </c>
      <c r="K35" s="281" t="s">
        <v>61</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0.49376557000266502</v>
      </c>
      <c r="AD35" s="210"/>
    </row>
    <row r="36" spans="1:30" ht="31.5" x14ac:dyDescent="0.25">
      <c r="A36" s="60" t="s">
        <v>167</v>
      </c>
      <c r="B36" s="42" t="s">
        <v>166</v>
      </c>
      <c r="C36" s="266">
        <v>9.6842913328339417</v>
      </c>
      <c r="D36" s="280">
        <v>9.8186476213753782</v>
      </c>
      <c r="E36" s="285">
        <f>J36+N36+G36+P36+T36+X36</f>
        <v>8.2297001913753771</v>
      </c>
      <c r="F36" s="285">
        <f t="shared" ref="F36:F37" si="30">E36-G36</f>
        <v>8.2297001913753771</v>
      </c>
      <c r="G36" s="266">
        <v>0</v>
      </c>
      <c r="H36" s="266">
        <v>8.0953439028339425</v>
      </c>
      <c r="I36" s="266">
        <v>0</v>
      </c>
      <c r="J36" s="280">
        <v>8.2297001913753771</v>
      </c>
      <c r="K36" s="281" t="s">
        <v>59</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8.0953439028339425</v>
      </c>
      <c r="AC36" s="284">
        <f>J36+N36+R36+V36+Z36</f>
        <v>8.2297001913753771</v>
      </c>
    </row>
    <row r="37" spans="1:30" x14ac:dyDescent="0.25">
      <c r="A37" s="60" t="s">
        <v>165</v>
      </c>
      <c r="B37" s="42" t="s">
        <v>164</v>
      </c>
      <c r="C37" s="266">
        <v>0.23199663214327362</v>
      </c>
      <c r="D37" s="280">
        <v>0.23584701908458325</v>
      </c>
      <c r="E37" s="285">
        <f>J37+N37+G37+P37+T37+X37</f>
        <v>0.23584701908458325</v>
      </c>
      <c r="F37" s="285">
        <f t="shared" si="30"/>
        <v>0.23584701908458325</v>
      </c>
      <c r="G37" s="266">
        <v>0</v>
      </c>
      <c r="H37" s="266">
        <v>0.23199663214327362</v>
      </c>
      <c r="I37" s="266">
        <v>0</v>
      </c>
      <c r="J37" s="280">
        <v>0.23584701908458325</v>
      </c>
      <c r="K37" s="281" t="s">
        <v>59</v>
      </c>
      <c r="L37" s="266">
        <v>0</v>
      </c>
      <c r="M37" s="266">
        <v>0</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0.23199663214327362</v>
      </c>
      <c r="AC37" s="284">
        <f>J37+N37+R37+V37+Z37</f>
        <v>0.23584701908458325</v>
      </c>
    </row>
    <row r="38" spans="1:30" x14ac:dyDescent="0.25">
      <c r="A38" s="60" t="s">
        <v>163</v>
      </c>
      <c r="B38" s="42" t="s">
        <v>162</v>
      </c>
      <c r="C38" s="266">
        <v>3.3029715503735324</v>
      </c>
      <c r="D38" s="280">
        <v>3.3034230708993082</v>
      </c>
      <c r="E38" s="285">
        <f>J38+N38+G38+P38+T38+X38</f>
        <v>2.7656900899308473E-2</v>
      </c>
      <c r="F38" s="285">
        <f>E38-G38</f>
        <v>2.7656900899308473E-2</v>
      </c>
      <c r="G38" s="266">
        <v>0</v>
      </c>
      <c r="H38" s="266">
        <v>2.7205380373532394E-2</v>
      </c>
      <c r="I38" s="266">
        <v>0</v>
      </c>
      <c r="J38" s="280">
        <v>2.7656900899308473E-2</v>
      </c>
      <c r="K38" s="281" t="s">
        <v>59</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2.7205380373532394E-2</v>
      </c>
      <c r="AC38" s="284">
        <f>J38+N38+R38+V38+Z38</f>
        <v>2.7656900899308473E-2</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0</v>
      </c>
      <c r="D46" s="280">
        <v>0</v>
      </c>
      <c r="E46" s="285">
        <f t="shared" si="31"/>
        <v>0</v>
      </c>
      <c r="F46" s="285">
        <f>E46-G46</f>
        <v>0</v>
      </c>
      <c r="G46" s="266">
        <v>0</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1</v>
      </c>
      <c r="D54" s="280">
        <v>1</v>
      </c>
      <c r="E54" s="285">
        <f t="shared" si="34"/>
        <v>1</v>
      </c>
      <c r="F54" s="285">
        <f t="shared" si="33"/>
        <v>1</v>
      </c>
      <c r="G54" s="266">
        <v>0</v>
      </c>
      <c r="H54" s="266">
        <v>1</v>
      </c>
      <c r="I54" s="268" t="s">
        <v>59</v>
      </c>
      <c r="J54" s="280">
        <v>1</v>
      </c>
      <c r="K54" s="281" t="s">
        <v>59</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1</v>
      </c>
      <c r="AC54" s="284">
        <f t="shared" si="35"/>
        <v>1</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13.805643430846729</v>
      </c>
      <c r="D56" s="280">
        <v>13.975683281361933</v>
      </c>
      <c r="E56" s="285">
        <f t="shared" ref="E56:E61" si="36">J56+N56+G56+P56+T56+X56</f>
        <v>13.975683281361933</v>
      </c>
      <c r="F56" s="280">
        <f t="shared" si="33"/>
        <v>13.975683281361933</v>
      </c>
      <c r="G56" s="266">
        <v>0</v>
      </c>
      <c r="H56" s="266">
        <v>13.805643430846729</v>
      </c>
      <c r="I56" s="268" t="s">
        <v>59</v>
      </c>
      <c r="J56" s="280">
        <v>13.975683281361933</v>
      </c>
      <c r="K56" s="281" t="s">
        <v>59</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13.805643430846729</v>
      </c>
      <c r="AC56" s="284">
        <f t="shared" ref="AC56:AC68" si="38">J56+N56+R56+V56+Z56</f>
        <v>13.975683281361933</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1</v>
      </c>
      <c r="D61" s="280">
        <v>1</v>
      </c>
      <c r="E61" s="285">
        <f t="shared" si="36"/>
        <v>1</v>
      </c>
      <c r="F61" s="285">
        <f t="shared" si="33"/>
        <v>1</v>
      </c>
      <c r="G61" s="266">
        <v>0</v>
      </c>
      <c r="H61" s="266">
        <v>1</v>
      </c>
      <c r="I61" s="268" t="s">
        <v>59</v>
      </c>
      <c r="J61" s="280">
        <v>1</v>
      </c>
      <c r="K61" s="281" t="s">
        <v>59</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1</v>
      </c>
      <c r="AC61" s="284">
        <f t="shared" si="38"/>
        <v>1</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451</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21" zoomScale="80" zoomScaleSheetLayoutView="80" workbookViewId="0">
      <selection activeCell="AX21"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M_00.0034.000034</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Строительство пристройки к существующему зданию ОПУ ПС 220 кВ Южная</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551</v>
      </c>
      <c r="AY22" s="490" t="s">
        <v>552</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46021</v>
      </c>
      <c r="E26" s="177">
        <v>1</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1797.576242105263</v>
      </c>
      <c r="Q26" s="177" t="s">
        <v>425</v>
      </c>
      <c r="R26" s="179">
        <f>SUM(R27:R86)</f>
        <v>1797.576242105263</v>
      </c>
      <c r="S26" s="177" t="s">
        <v>425</v>
      </c>
      <c r="T26" s="177" t="s">
        <v>425</v>
      </c>
      <c r="U26" s="177" t="s">
        <v>425</v>
      </c>
      <c r="V26" s="177" t="s">
        <v>425</v>
      </c>
      <c r="W26" s="177" t="s">
        <v>425</v>
      </c>
      <c r="X26" s="177" t="s">
        <v>425</v>
      </c>
      <c r="Y26" s="177" t="s">
        <v>425</v>
      </c>
      <c r="Z26" s="177" t="s">
        <v>425</v>
      </c>
      <c r="AA26" s="177" t="s">
        <v>425</v>
      </c>
      <c r="AB26" s="179">
        <f>SUM(AB27:AB86)</f>
        <v>1737.7474299999999</v>
      </c>
      <c r="AC26" s="177" t="s">
        <v>425</v>
      </c>
      <c r="AD26" s="179">
        <f>SUM(AD27:AD86)</f>
        <v>4179.8230000000003</v>
      </c>
      <c r="AE26" s="179">
        <f>SUM(AE27:AE86)</f>
        <v>2124.2860900000001</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1712.9474299999999</v>
      </c>
      <c r="AY26" s="179">
        <f t="shared" si="46"/>
        <v>2055.5369100000003</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509</v>
      </c>
      <c r="N27" s="214" t="s">
        <v>510</v>
      </c>
      <c r="O27" s="214" t="s">
        <v>425</v>
      </c>
      <c r="P27" s="215" t="s">
        <v>425</v>
      </c>
      <c r="Q27" s="214" t="s">
        <v>511</v>
      </c>
      <c r="R27" s="215" t="s">
        <v>425</v>
      </c>
      <c r="S27" s="214" t="s">
        <v>425</v>
      </c>
      <c r="T27" s="214" t="s">
        <v>425</v>
      </c>
      <c r="U27" s="214" t="s">
        <v>425</v>
      </c>
      <c r="V27" s="214" t="s">
        <v>425</v>
      </c>
      <c r="W27" s="214" t="s">
        <v>425</v>
      </c>
      <c r="X27" s="214" t="s">
        <v>425</v>
      </c>
      <c r="Y27" s="214" t="s">
        <v>425</v>
      </c>
      <c r="Z27" s="214" t="s">
        <v>425</v>
      </c>
      <c r="AA27" s="214" t="s">
        <v>425</v>
      </c>
      <c r="AB27" s="215" t="s">
        <v>425</v>
      </c>
      <c r="AC27" s="214" t="s">
        <v>425</v>
      </c>
      <c r="AD27" s="215" t="s">
        <v>425</v>
      </c>
      <c r="AE27" s="291" t="str">
        <f>IF(IFERROR(AD27-AY27,"нд")&lt;0,0,IFERROR(AD27-AY27,"нд"))</f>
        <v>нд</v>
      </c>
      <c r="AF27" s="214">
        <v>32312541340</v>
      </c>
      <c r="AG27" s="214" t="s">
        <v>512</v>
      </c>
      <c r="AH27" s="214" t="s">
        <v>513</v>
      </c>
      <c r="AI27" s="216">
        <v>45107</v>
      </c>
      <c r="AJ27" s="216">
        <v>45107</v>
      </c>
      <c r="AK27" s="216">
        <v>45149</v>
      </c>
      <c r="AL27" s="216" t="s">
        <v>425</v>
      </c>
      <c r="AM27" s="214" t="s">
        <v>425</v>
      </c>
      <c r="AN27" s="214" t="s">
        <v>425</v>
      </c>
      <c r="AO27" s="214" t="s">
        <v>425</v>
      </c>
      <c r="AP27" s="214" t="s">
        <v>425</v>
      </c>
      <c r="AQ27" s="216" t="s">
        <v>425</v>
      </c>
      <c r="AR27" s="216" t="s">
        <v>425</v>
      </c>
      <c r="AS27" s="216" t="s">
        <v>425</v>
      </c>
      <c r="AT27" s="216" t="s">
        <v>425</v>
      </c>
      <c r="AU27" s="216" t="s">
        <v>425</v>
      </c>
      <c r="AV27" s="214" t="s">
        <v>425</v>
      </c>
      <c r="AW27" s="214" t="s">
        <v>514</v>
      </c>
      <c r="AX27" s="217">
        <v>0</v>
      </c>
      <c r="AY27" s="217">
        <v>0</v>
      </c>
      <c r="AZ27" s="215" t="s">
        <v>515</v>
      </c>
      <c r="BA27" s="215" t="s">
        <v>509</v>
      </c>
      <c r="BB27" s="215" t="s">
        <v>516</v>
      </c>
      <c r="BC27" s="215" t="s">
        <v>516</v>
      </c>
      <c r="BD27" s="215" t="str">
        <f>CONCATENATE(BB27,", ",BA27,", ",N27,", ","договор № ",BC27)</f>
        <v>Закупочная процедура не состоялась, ПИР, Оказание услуг по постановке на кадастровый учет и государственную регистрацию права собственности Заказчика на пристройку к существующему зданию ОПУ ПС 220 кВ Южная, договор № Закупочная процедура не состоялась</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517</v>
      </c>
      <c r="N28" s="214" t="s">
        <v>518</v>
      </c>
      <c r="O28" s="214" t="s">
        <v>519</v>
      </c>
      <c r="P28" s="215">
        <v>125</v>
      </c>
      <c r="Q28" s="214" t="s">
        <v>511</v>
      </c>
      <c r="R28" s="215">
        <v>125</v>
      </c>
      <c r="S28" s="214" t="s">
        <v>520</v>
      </c>
      <c r="T28" s="214" t="s">
        <v>520</v>
      </c>
      <c r="U28" s="214">
        <v>3</v>
      </c>
      <c r="V28" s="214">
        <v>1</v>
      </c>
      <c r="W28" s="214" t="s">
        <v>521</v>
      </c>
      <c r="X28" s="214">
        <v>124</v>
      </c>
      <c r="Y28" s="214" t="s">
        <v>522</v>
      </c>
      <c r="Z28" s="214">
        <v>1</v>
      </c>
      <c r="AA28" s="214">
        <v>124</v>
      </c>
      <c r="AB28" s="215">
        <v>148.79999999999998</v>
      </c>
      <c r="AC28" s="214" t="s">
        <v>523</v>
      </c>
      <c r="AD28" s="215">
        <v>148.79999999999998</v>
      </c>
      <c r="AE28" s="291">
        <f t="shared" ref="AE28:AE86" si="49">IF(IFERROR(AD28-AY28,"нд")&lt;0,0,IFERROR(AD28-AY28,"нд"))</f>
        <v>0</v>
      </c>
      <c r="AF28" s="214">
        <v>32211689809</v>
      </c>
      <c r="AG28" s="214" t="s">
        <v>512</v>
      </c>
      <c r="AH28" s="214" t="s">
        <v>513</v>
      </c>
      <c r="AI28" s="216">
        <v>44834</v>
      </c>
      <c r="AJ28" s="216">
        <v>44830</v>
      </c>
      <c r="AK28" s="216">
        <v>44832</v>
      </c>
      <c r="AL28" s="216">
        <v>44838</v>
      </c>
      <c r="AM28" s="214" t="s">
        <v>425</v>
      </c>
      <c r="AN28" s="214" t="s">
        <v>425</v>
      </c>
      <c r="AO28" s="214" t="s">
        <v>425</v>
      </c>
      <c r="AP28" s="214" t="s">
        <v>425</v>
      </c>
      <c r="AQ28" s="216">
        <v>44858</v>
      </c>
      <c r="AR28" s="216">
        <v>44854</v>
      </c>
      <c r="AS28" s="216">
        <v>44858</v>
      </c>
      <c r="AT28" s="216">
        <v>44854</v>
      </c>
      <c r="AU28" s="216">
        <v>45290</v>
      </c>
      <c r="AV28" s="214" t="s">
        <v>425</v>
      </c>
      <c r="AW28" s="214" t="s">
        <v>425</v>
      </c>
      <c r="AX28" s="215">
        <v>124</v>
      </c>
      <c r="AY28" s="215">
        <v>148.80000000000001</v>
      </c>
      <c r="AZ28" s="215" t="s">
        <v>524</v>
      </c>
      <c r="BA28" s="215" t="s">
        <v>517</v>
      </c>
      <c r="BB28" s="215" t="s">
        <v>523</v>
      </c>
      <c r="BC28" s="215" t="s">
        <v>525</v>
      </c>
      <c r="BD28" s="215" t="str">
        <f t="shared" ref="BD28:BD86" si="50">CONCATENATE(BB28,", ",BA28,", ",N28,", ","договор № ",BC28)</f>
        <v>ООО "Стройком", Услуга, Выполнение работ по обследованию здания пристройки к существующему зданию ОПУ ПС 220 кВ Южная, договор № ИП-22-00272 от 20.10.2022</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526</v>
      </c>
      <c r="N29" s="214" t="s">
        <v>527</v>
      </c>
      <c r="O29" s="214" t="s">
        <v>519</v>
      </c>
      <c r="P29" s="215">
        <v>1672.576242105263</v>
      </c>
      <c r="Q29" s="214" t="s">
        <v>511</v>
      </c>
      <c r="R29" s="215">
        <v>1672.576242105263</v>
      </c>
      <c r="S29" s="214" t="s">
        <v>528</v>
      </c>
      <c r="T29" s="214" t="s">
        <v>528</v>
      </c>
      <c r="U29" s="214">
        <v>3</v>
      </c>
      <c r="V29" s="214">
        <v>2</v>
      </c>
      <c r="W29" s="214" t="s">
        <v>529</v>
      </c>
      <c r="X29" s="214" t="s">
        <v>530</v>
      </c>
      <c r="Y29" s="214" t="s">
        <v>522</v>
      </c>
      <c r="Z29" s="214" t="s">
        <v>522</v>
      </c>
      <c r="AA29" s="214" t="s">
        <v>530</v>
      </c>
      <c r="AB29" s="215">
        <v>1588.9474299999999</v>
      </c>
      <c r="AC29" s="214" t="s">
        <v>531</v>
      </c>
      <c r="AD29" s="215">
        <v>4031.0230000000001</v>
      </c>
      <c r="AE29" s="291">
        <f t="shared" si="49"/>
        <v>2124.2860900000001</v>
      </c>
      <c r="AF29" s="214">
        <v>32110322753</v>
      </c>
      <c r="AG29" s="214" t="s">
        <v>512</v>
      </c>
      <c r="AH29" s="214" t="s">
        <v>513</v>
      </c>
      <c r="AI29" s="216">
        <v>44347</v>
      </c>
      <c r="AJ29" s="216">
        <v>44343</v>
      </c>
      <c r="AK29" s="216">
        <v>44351</v>
      </c>
      <c r="AL29" s="216">
        <v>44356</v>
      </c>
      <c r="AM29" s="214" t="s">
        <v>425</v>
      </c>
      <c r="AN29" s="214" t="s">
        <v>425</v>
      </c>
      <c r="AO29" s="214" t="s">
        <v>425</v>
      </c>
      <c r="AP29" s="214" t="s">
        <v>425</v>
      </c>
      <c r="AQ29" s="216">
        <v>44376</v>
      </c>
      <c r="AR29" s="216">
        <v>44375</v>
      </c>
      <c r="AS29" s="216">
        <v>44376</v>
      </c>
      <c r="AT29" s="216">
        <v>44375</v>
      </c>
      <c r="AU29" s="216">
        <v>44555</v>
      </c>
      <c r="AV29" s="214" t="s">
        <v>425</v>
      </c>
      <c r="AW29" s="214" t="s">
        <v>425</v>
      </c>
      <c r="AX29" s="215">
        <v>1588.9474299999999</v>
      </c>
      <c r="AY29" s="215">
        <v>1906.7369100000001</v>
      </c>
      <c r="AZ29" s="215" t="s">
        <v>532</v>
      </c>
      <c r="BA29" s="215" t="s">
        <v>526</v>
      </c>
      <c r="BB29" s="215" t="s">
        <v>531</v>
      </c>
      <c r="BC29" s="215" t="s">
        <v>533</v>
      </c>
      <c r="BD29" s="215" t="str">
        <f t="shared" si="50"/>
        <v>ООО "Сибирские кровли и фасады", СМР, Выполнение работ по капитальному ремонту зданий и сооружений ПС 220 кВ Южная, договор № ПД-21-00153 от 28.06.2021 инвестиции</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2024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M_00.0034.000034</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Строительство пристройки к существующему зданию ОПУ ПС 220 кВ Южная</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545</v>
      </c>
    </row>
    <row r="22" spans="1:2" x14ac:dyDescent="0.25">
      <c r="A22" s="157" t="s">
        <v>306</v>
      </c>
      <c r="B22" s="157" t="s">
        <v>550</v>
      </c>
    </row>
    <row r="23" spans="1:2" x14ac:dyDescent="0.25">
      <c r="A23" s="157" t="s">
        <v>288</v>
      </c>
      <c r="B23" s="157" t="s">
        <v>536</v>
      </c>
    </row>
    <row r="24" spans="1:2" x14ac:dyDescent="0.25">
      <c r="A24" s="157" t="s">
        <v>307</v>
      </c>
      <c r="B24" s="157" t="s">
        <v>425</v>
      </c>
    </row>
    <row r="25" spans="1:2" x14ac:dyDescent="0.25">
      <c r="A25" s="158" t="s">
        <v>308</v>
      </c>
      <c r="B25" s="175">
        <v>46021</v>
      </c>
    </row>
    <row r="26" spans="1:2" x14ac:dyDescent="0.25">
      <c r="A26" s="158" t="s">
        <v>309</v>
      </c>
      <c r="B26" s="160" t="s">
        <v>549</v>
      </c>
    </row>
    <row r="27" spans="1:2" x14ac:dyDescent="0.25">
      <c r="A27" s="160" t="str">
        <f>CONCATENATE("Стоимость проекта в прогнозных ценах, млн. руб. с НДС")</f>
        <v>Стоимость проекта в прогнозных ценах, млн. руб. с НДС</v>
      </c>
      <c r="B27" s="171">
        <v>12.839900527634322</v>
      </c>
    </row>
    <row r="28" spans="1:2" ht="93.75" customHeight="1" x14ac:dyDescent="0.25">
      <c r="A28" s="159" t="s">
        <v>310</v>
      </c>
      <c r="B28" s="162" t="s">
        <v>537</v>
      </c>
    </row>
    <row r="29" spans="1:2" ht="28.5" x14ac:dyDescent="0.25">
      <c r="A29" s="160" t="s">
        <v>311</v>
      </c>
      <c r="B29" s="171">
        <f>'7. Паспорт отчет о закупке'!$AB$26*1.2/1000</f>
        <v>2.0852969159999999</v>
      </c>
    </row>
    <row r="30" spans="1:2" ht="28.5" x14ac:dyDescent="0.25">
      <c r="A30" s="160" t="s">
        <v>312</v>
      </c>
      <c r="B30" s="171">
        <f>'7. Паспорт отчет о закупке'!$AD$26/1000</f>
        <v>4.1798230000000007</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f>IF(VLOOKUP(1,'7. Паспорт отчет о закупке'!$A$27:$CD$86,52,0)="ИП",VLOOKUP(1,'7. Паспорт отчет о закупке'!$A$27:$CD$86,51,0)/1000,"нд")</f>
        <v>0</v>
      </c>
    </row>
    <row r="36" spans="1:2" x14ac:dyDescent="0.25">
      <c r="A36" s="168" t="s">
        <v>437</v>
      </c>
      <c r="B36" s="161">
        <f>IF(VLOOKUP(1,'7. Паспорт отчет о закупке'!$A$27:$CD$86,52,0)="ИП",VLOOKUP(1,'7. Паспорт отчет о закупке'!$A$27:$CD$86,50,0)/1000,"нд")</f>
        <v>0</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4.0310230000000002</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f>IF(VLOOKUP(3,'7. Паспорт отчет о закупке'!$A$27:$CD$86,52,0)="ПД",VLOOKUP(3,'7. Паспорт отчет о закупке'!$A$27:$CD$86,30,0)/1000,"нд")</f>
        <v>4.0310230000000002</v>
      </c>
    </row>
    <row r="67" spans="1:2" x14ac:dyDescent="0.25">
      <c r="A67" s="168" t="s">
        <v>315</v>
      </c>
      <c r="B67" s="161">
        <f>IF(B66="нд","нд",$B66/$B$27*100)</f>
        <v>31.394503339993502</v>
      </c>
    </row>
    <row r="68" spans="1:2" x14ac:dyDescent="0.25">
      <c r="A68" s="168" t="s">
        <v>316</v>
      </c>
      <c r="B68" s="161">
        <f>IF(VLOOKUP(3,'7. Паспорт отчет о закупке'!$A$27:$CD$86,52,0)="ПД",VLOOKUP(3,'7. Паспорт отчет о закупке'!$A$27:$CD$86,51,0)/1000,"нд")</f>
        <v>1.90673691</v>
      </c>
    </row>
    <row r="69" spans="1:2" x14ac:dyDescent="0.25">
      <c r="A69" s="168" t="s">
        <v>437</v>
      </c>
      <c r="B69" s="161">
        <f>IF(VLOOKUP(3,'7. Паспорт отчет о закупке'!$A$27:$CD$86,52,0)="ПД",VLOOKUP(3,'7. Паспорт отчет о закупке'!$A$27:$CD$86,50,0)/1000,"нд")</f>
        <v>1.5889474299999999</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31.394503339993502</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2.0555369100000007</v>
      </c>
    </row>
    <row r="90" spans="1:7" x14ac:dyDescent="0.25">
      <c r="A90" s="158" t="s">
        <v>436</v>
      </c>
      <c r="B90" s="171">
        <f>IFERROR(SUM(B91*1.2/$B$27*100),0)</f>
        <v>46.623852786988614</v>
      </c>
    </row>
    <row r="91" spans="1:7" x14ac:dyDescent="0.25">
      <c r="A91" s="158" t="s">
        <v>441</v>
      </c>
      <c r="B91" s="171">
        <f>'6.2. Паспорт фин осв ввод'!D34-'6.2. Паспорт фин осв ввод'!E34</f>
        <v>4.9887136000000005</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Закупочная процедура не состоялась, ПИР, Оказание услуг по постановке на кадастровый учет и государственную регистрацию права собственности Заказчика на пристройку к существующему зданию ОПУ ПС 220 кВ Южная, договор № Закупочная процедура не состоялась
ООО "Стройком", Услуга, Выполнение работ по обследованию здания пристройки к существующему зданию ОПУ ПС 220 кВ Южная, договор № ИП-22-00272 от 20.10.2022
ООО "Сибирские кровли и фасады", СМР, Выполнение работ по капитальному ремонту зданий и сооружений ПС 220 кВ Южная, договор № ПД-21-00153 от 28.06.2021 инвестиции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Выполнение работ по капитальному ремонту зданий и сооружений ПС 220 кВ Южная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Выполнение работ по капитальному ремонту зданий и сооружений ПС 220 кВ Южная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25.12.2021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508</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M_00.0034.000034</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Строительство пристройки к существующему зданию ОПУ ПС 220 кВ Южная</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M_00.0034.000034</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Строительство пристройки к существующему зданию ОПУ ПС 220 кВ Южная</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
        <v>447</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Строительство пристройки к существующему зданию ОПУ ПС 220 кВ Южная</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M_00.0034.000034</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Строительство пристройки к существующему зданию ОПУ ПС 220 кВ Южная</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543</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544</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545</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546</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547</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548</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44197</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549</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M_00.0034.000034</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Строительство пристройки к существующему зданию ОПУ ПС 220 кВ Южная</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M_00.0034.000034</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Строительство пристройки к существующему зданию ОПУ ПС 220 кВ Южная</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5" t="s">
        <v>387</v>
      </c>
      <c r="B18" s="355"/>
      <c r="C18" s="355"/>
      <c r="D18" s="355"/>
      <c r="E18" s="355"/>
      <c r="F18" s="355"/>
      <c r="G18" s="355"/>
      <c r="H18" s="355"/>
      <c r="I18" s="355"/>
      <c r="J18" s="355"/>
      <c r="K18" s="355"/>
      <c r="L18" s="355"/>
      <c r="M18" s="355"/>
      <c r="N18" s="355"/>
      <c r="O18" s="355"/>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2" t="s">
        <v>84</v>
      </c>
      <c r="F19" s="353"/>
      <c r="G19" s="353"/>
      <c r="H19" s="353"/>
      <c r="I19" s="354"/>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M_00.0034.000034</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Строительство пристройки к существующему зданию ОПУ ПС 220 кВ Южная</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I28" sqref="I28"/>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448</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M_00.0034.000034</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Строительство пристройки к существующему зданию ОПУ ПС 220 кВ Южная</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444</v>
      </c>
      <c r="D22" s="431"/>
      <c r="E22" s="437" t="s">
        <v>452</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44927</v>
      </c>
      <c r="D25" s="255">
        <v>45238</v>
      </c>
      <c r="E25" s="255">
        <v>45658</v>
      </c>
      <c r="F25" s="255">
        <v>46021</v>
      </c>
      <c r="G25" s="256" t="s">
        <v>425</v>
      </c>
      <c r="H25" s="256" t="s">
        <v>425</v>
      </c>
      <c r="I25" s="252" t="s">
        <v>425</v>
      </c>
      <c r="J25" s="252" t="s">
        <v>425</v>
      </c>
      <c r="L25" s="290"/>
    </row>
    <row r="26" spans="1:12" x14ac:dyDescent="0.25">
      <c r="A26" s="257" t="s">
        <v>454</v>
      </c>
      <c r="B26" s="258" t="s">
        <v>455</v>
      </c>
      <c r="C26" s="255" t="s">
        <v>425</v>
      </c>
      <c r="D26" s="255" t="s">
        <v>425</v>
      </c>
      <c r="E26" s="255" t="s">
        <v>425</v>
      </c>
      <c r="F26" s="255" t="s">
        <v>425</v>
      </c>
      <c r="G26" s="260" t="s">
        <v>425</v>
      </c>
      <c r="H26" s="260" t="s">
        <v>425</v>
      </c>
      <c r="I26" s="257" t="s">
        <v>425</v>
      </c>
      <c r="J26" s="257" t="s">
        <v>425</v>
      </c>
    </row>
    <row r="27" spans="1:12" x14ac:dyDescent="0.25">
      <c r="A27" s="257" t="s">
        <v>456</v>
      </c>
      <c r="B27" s="258" t="s">
        <v>457</v>
      </c>
      <c r="C27" s="255" t="s">
        <v>425</v>
      </c>
      <c r="D27" s="255" t="s">
        <v>425</v>
      </c>
      <c r="E27" s="255" t="s">
        <v>425</v>
      </c>
      <c r="F27" s="255" t="s">
        <v>425</v>
      </c>
      <c r="G27" s="260" t="s">
        <v>425</v>
      </c>
      <c r="H27" s="260" t="s">
        <v>425</v>
      </c>
      <c r="I27" s="257" t="s">
        <v>425</v>
      </c>
      <c r="J27" s="257" t="s">
        <v>425</v>
      </c>
    </row>
    <row r="28" spans="1:12" ht="31.5" x14ac:dyDescent="0.25">
      <c r="A28" s="257" t="s">
        <v>458</v>
      </c>
      <c r="B28" s="258" t="s">
        <v>459</v>
      </c>
      <c r="C28" s="255" t="s">
        <v>425</v>
      </c>
      <c r="D28" s="255" t="s">
        <v>425</v>
      </c>
      <c r="E28" s="255" t="s">
        <v>425</v>
      </c>
      <c r="F28" s="255" t="s">
        <v>425</v>
      </c>
      <c r="G28" s="260" t="s">
        <v>425</v>
      </c>
      <c r="H28" s="260" t="s">
        <v>425</v>
      </c>
      <c r="I28" s="257" t="s">
        <v>425</v>
      </c>
      <c r="J28" s="257" t="s">
        <v>425</v>
      </c>
    </row>
    <row r="29" spans="1:12" x14ac:dyDescent="0.25">
      <c r="A29" s="257" t="s">
        <v>460</v>
      </c>
      <c r="B29" s="258" t="s">
        <v>461</v>
      </c>
      <c r="C29" s="255" t="s">
        <v>425</v>
      </c>
      <c r="D29" s="255" t="s">
        <v>425</v>
      </c>
      <c r="E29" s="255" t="s">
        <v>425</v>
      </c>
      <c r="F29" s="255" t="s">
        <v>425</v>
      </c>
      <c r="G29" s="260" t="s">
        <v>425</v>
      </c>
      <c r="H29" s="260" t="s">
        <v>425</v>
      </c>
      <c r="I29" s="257" t="s">
        <v>425</v>
      </c>
      <c r="J29" s="257" t="s">
        <v>425</v>
      </c>
    </row>
    <row r="30" spans="1:12" x14ac:dyDescent="0.25">
      <c r="A30" s="257" t="s">
        <v>462</v>
      </c>
      <c r="B30" s="258" t="s">
        <v>463</v>
      </c>
      <c r="C30" s="255" t="s">
        <v>425</v>
      </c>
      <c r="D30" s="255" t="s">
        <v>425</v>
      </c>
      <c r="E30" s="255" t="s">
        <v>425</v>
      </c>
      <c r="F30" s="255" t="s">
        <v>425</v>
      </c>
      <c r="G30" s="260" t="s">
        <v>425</v>
      </c>
      <c r="H30" s="260" t="s">
        <v>425</v>
      </c>
      <c r="I30" s="257" t="s">
        <v>425</v>
      </c>
      <c r="J30" s="257" t="s">
        <v>425</v>
      </c>
    </row>
    <row r="31" spans="1:12" x14ac:dyDescent="0.25">
      <c r="A31" s="257" t="s">
        <v>464</v>
      </c>
      <c r="B31" s="258" t="s">
        <v>465</v>
      </c>
      <c r="C31" s="255">
        <v>44927</v>
      </c>
      <c r="D31" s="255">
        <v>45078</v>
      </c>
      <c r="E31" s="255">
        <v>45658</v>
      </c>
      <c r="F31" s="255">
        <v>45778</v>
      </c>
      <c r="G31" s="260" t="s">
        <v>425</v>
      </c>
      <c r="H31" s="260" t="s">
        <v>425</v>
      </c>
      <c r="I31" s="257" t="s">
        <v>425</v>
      </c>
      <c r="J31" s="257" t="s">
        <v>425</v>
      </c>
    </row>
    <row r="32" spans="1:12" x14ac:dyDescent="0.25">
      <c r="A32" s="257" t="s">
        <v>466</v>
      </c>
      <c r="B32" s="258" t="s">
        <v>467</v>
      </c>
      <c r="C32" s="255">
        <v>45138</v>
      </c>
      <c r="D32" s="255">
        <v>45238</v>
      </c>
      <c r="E32" s="255">
        <v>45868</v>
      </c>
      <c r="F32" s="255">
        <v>45991</v>
      </c>
      <c r="G32" s="260" t="s">
        <v>425</v>
      </c>
      <c r="H32" s="260" t="s">
        <v>425</v>
      </c>
      <c r="I32" s="257" t="s">
        <v>425</v>
      </c>
      <c r="J32" s="257" t="s">
        <v>425</v>
      </c>
    </row>
    <row r="33" spans="1:10" ht="31.5" x14ac:dyDescent="0.25">
      <c r="A33" s="257" t="s">
        <v>468</v>
      </c>
      <c r="B33" s="258" t="s">
        <v>469</v>
      </c>
      <c r="C33" s="255" t="s">
        <v>425</v>
      </c>
      <c r="D33" s="255" t="s">
        <v>425</v>
      </c>
      <c r="E33" s="255" t="s">
        <v>425</v>
      </c>
      <c r="F33" s="255" t="s">
        <v>425</v>
      </c>
      <c r="G33" s="260" t="s">
        <v>425</v>
      </c>
      <c r="H33" s="260" t="s">
        <v>425</v>
      </c>
      <c r="I33" s="257" t="s">
        <v>425</v>
      </c>
      <c r="J33" s="257" t="s">
        <v>425</v>
      </c>
    </row>
    <row r="34" spans="1:10" ht="31.5" x14ac:dyDescent="0.25">
      <c r="A34" s="257" t="s">
        <v>470</v>
      </c>
      <c r="B34" s="258" t="s">
        <v>471</v>
      </c>
      <c r="C34" s="255" t="s">
        <v>425</v>
      </c>
      <c r="D34" s="255" t="s">
        <v>425</v>
      </c>
      <c r="E34" s="255" t="s">
        <v>425</v>
      </c>
      <c r="F34" s="255" t="s">
        <v>425</v>
      </c>
      <c r="G34" s="260" t="s">
        <v>425</v>
      </c>
      <c r="H34" s="260" t="s">
        <v>425</v>
      </c>
      <c r="I34" s="257" t="s">
        <v>425</v>
      </c>
      <c r="J34" s="257" t="s">
        <v>425</v>
      </c>
    </row>
    <row r="35" spans="1:10" x14ac:dyDescent="0.25">
      <c r="A35" s="257" t="s">
        <v>472</v>
      </c>
      <c r="B35" s="258" t="s">
        <v>473</v>
      </c>
      <c r="C35" s="255" t="s">
        <v>425</v>
      </c>
      <c r="D35" s="255" t="s">
        <v>425</v>
      </c>
      <c r="E35" s="255">
        <v>46021</v>
      </c>
      <c r="F35" s="255">
        <v>46021</v>
      </c>
      <c r="G35" s="260" t="s">
        <v>425</v>
      </c>
      <c r="H35" s="260" t="s">
        <v>425</v>
      </c>
      <c r="I35" s="257" t="s">
        <v>425</v>
      </c>
      <c r="J35" s="257" t="s">
        <v>425</v>
      </c>
    </row>
    <row r="36" spans="1:10" x14ac:dyDescent="0.25">
      <c r="A36" s="257" t="s">
        <v>474</v>
      </c>
      <c r="B36" s="258" t="s">
        <v>475</v>
      </c>
      <c r="C36" s="255">
        <v>44927</v>
      </c>
      <c r="D36" s="255">
        <v>45107</v>
      </c>
      <c r="E36" s="255">
        <v>46021</v>
      </c>
      <c r="F36" s="255">
        <v>46021</v>
      </c>
      <c r="G36" s="260" t="s">
        <v>425</v>
      </c>
      <c r="H36" s="260" t="s">
        <v>425</v>
      </c>
      <c r="I36" s="257" t="s">
        <v>425</v>
      </c>
      <c r="J36" s="257" t="s">
        <v>425</v>
      </c>
    </row>
    <row r="37" spans="1:10" x14ac:dyDescent="0.25">
      <c r="A37" s="257" t="s">
        <v>476</v>
      </c>
      <c r="B37" s="258" t="s">
        <v>477</v>
      </c>
      <c r="C37" s="255">
        <v>45117</v>
      </c>
      <c r="D37" s="255">
        <v>45117</v>
      </c>
      <c r="E37" s="255">
        <v>45868</v>
      </c>
      <c r="F37" s="255">
        <v>45991</v>
      </c>
      <c r="G37" s="260" t="s">
        <v>425</v>
      </c>
      <c r="H37" s="260" t="s">
        <v>425</v>
      </c>
      <c r="I37" s="257" t="s">
        <v>425</v>
      </c>
      <c r="J37" s="257" t="s">
        <v>425</v>
      </c>
    </row>
    <row r="38" spans="1:10" ht="31.5" x14ac:dyDescent="0.25">
      <c r="A38" s="252">
        <v>2</v>
      </c>
      <c r="B38" s="254" t="s">
        <v>503</v>
      </c>
      <c r="C38" s="255" t="s">
        <v>425</v>
      </c>
      <c r="D38" s="255" t="s">
        <v>425</v>
      </c>
      <c r="E38" s="255" t="s">
        <v>425</v>
      </c>
      <c r="F38" s="255" t="s">
        <v>425</v>
      </c>
      <c r="G38" s="261" t="s">
        <v>425</v>
      </c>
      <c r="H38" s="261" t="s">
        <v>425</v>
      </c>
      <c r="I38" s="252" t="s">
        <v>425</v>
      </c>
      <c r="J38" s="252" t="s">
        <v>425</v>
      </c>
    </row>
    <row r="39" spans="1:10" ht="31.5" x14ac:dyDescent="0.25">
      <c r="A39" s="262" t="s">
        <v>478</v>
      </c>
      <c r="B39" s="258" t="s">
        <v>479</v>
      </c>
      <c r="C39" s="255">
        <v>44197</v>
      </c>
      <c r="D39" s="255">
        <v>44854</v>
      </c>
      <c r="E39" s="255">
        <v>44197</v>
      </c>
      <c r="F39" s="255">
        <v>45746</v>
      </c>
      <c r="G39" s="263" t="s">
        <v>425</v>
      </c>
      <c r="H39" s="263" t="s">
        <v>425</v>
      </c>
      <c r="I39" s="257" t="s">
        <v>425</v>
      </c>
      <c r="J39" s="257" t="s">
        <v>425</v>
      </c>
    </row>
    <row r="40" spans="1:10" x14ac:dyDescent="0.25">
      <c r="A40" s="262" t="s">
        <v>480</v>
      </c>
      <c r="B40" s="258" t="s">
        <v>481</v>
      </c>
      <c r="C40" s="255" t="s">
        <v>425</v>
      </c>
      <c r="D40" s="255" t="s">
        <v>425</v>
      </c>
      <c r="E40" s="255" t="s">
        <v>425</v>
      </c>
      <c r="F40" s="255" t="s">
        <v>425</v>
      </c>
      <c r="G40" s="263" t="s">
        <v>425</v>
      </c>
      <c r="H40" s="263" t="s">
        <v>425</v>
      </c>
      <c r="I40" s="257" t="s">
        <v>425</v>
      </c>
      <c r="J40" s="257" t="s">
        <v>425</v>
      </c>
    </row>
    <row r="41" spans="1:10" x14ac:dyDescent="0.25">
      <c r="A41" s="252">
        <v>3</v>
      </c>
      <c r="B41" s="254" t="s">
        <v>482</v>
      </c>
      <c r="C41" s="255">
        <v>44297</v>
      </c>
      <c r="D41" s="255">
        <v>45809</v>
      </c>
      <c r="E41" s="255">
        <v>44297</v>
      </c>
      <c r="F41" s="255">
        <v>45960</v>
      </c>
      <c r="G41" s="261" t="s">
        <v>425</v>
      </c>
      <c r="H41" s="261" t="s">
        <v>425</v>
      </c>
      <c r="I41" s="252" t="s">
        <v>425</v>
      </c>
      <c r="J41" s="252" t="s">
        <v>425</v>
      </c>
    </row>
    <row r="42" spans="1:10" x14ac:dyDescent="0.25">
      <c r="A42" s="257" t="s">
        <v>483</v>
      </c>
      <c r="B42" s="258" t="s">
        <v>484</v>
      </c>
      <c r="C42" s="255">
        <v>44297</v>
      </c>
      <c r="D42" s="255">
        <v>45809</v>
      </c>
      <c r="E42" s="255">
        <v>44297</v>
      </c>
      <c r="F42" s="255">
        <v>45960</v>
      </c>
      <c r="G42" s="263" t="s">
        <v>425</v>
      </c>
      <c r="H42" s="263" t="s">
        <v>425</v>
      </c>
      <c r="I42" s="257" t="s">
        <v>425</v>
      </c>
      <c r="J42" s="257" t="s">
        <v>425</v>
      </c>
    </row>
    <row r="43" spans="1:10" x14ac:dyDescent="0.25">
      <c r="A43" s="257" t="s">
        <v>485</v>
      </c>
      <c r="B43" s="258" t="s">
        <v>486</v>
      </c>
      <c r="C43" s="255" t="s">
        <v>425</v>
      </c>
      <c r="D43" s="255" t="s">
        <v>425</v>
      </c>
      <c r="E43" s="255" t="s">
        <v>425</v>
      </c>
      <c r="F43" s="255" t="s">
        <v>425</v>
      </c>
      <c r="G43" s="263" t="s">
        <v>425</v>
      </c>
      <c r="H43" s="263" t="s">
        <v>425</v>
      </c>
      <c r="I43" s="257" t="s">
        <v>425</v>
      </c>
      <c r="J43" s="257" t="s">
        <v>425</v>
      </c>
    </row>
    <row r="44" spans="1:10" x14ac:dyDescent="0.25">
      <c r="A44" s="257" t="s">
        <v>487</v>
      </c>
      <c r="B44" s="258" t="s">
        <v>488</v>
      </c>
      <c r="C44" s="255" t="s">
        <v>425</v>
      </c>
      <c r="D44" s="255" t="s">
        <v>425</v>
      </c>
      <c r="E44" s="255" t="s">
        <v>425</v>
      </c>
      <c r="F44" s="255" t="s">
        <v>425</v>
      </c>
      <c r="G44" s="263" t="s">
        <v>425</v>
      </c>
      <c r="H44" s="263" t="s">
        <v>425</v>
      </c>
      <c r="I44" s="257" t="s">
        <v>425</v>
      </c>
      <c r="J44" s="257" t="s">
        <v>425</v>
      </c>
    </row>
    <row r="45" spans="1:10" ht="31.5" x14ac:dyDescent="0.25">
      <c r="A45" s="257" t="s">
        <v>489</v>
      </c>
      <c r="B45" s="258" t="s">
        <v>490</v>
      </c>
      <c r="C45" s="255" t="s">
        <v>425</v>
      </c>
      <c r="D45" s="255" t="s">
        <v>425</v>
      </c>
      <c r="E45" s="255" t="s">
        <v>425</v>
      </c>
      <c r="F45" s="255" t="s">
        <v>425</v>
      </c>
      <c r="G45" s="263" t="s">
        <v>425</v>
      </c>
      <c r="H45" s="263" t="s">
        <v>425</v>
      </c>
      <c r="I45" s="257" t="s">
        <v>425</v>
      </c>
      <c r="J45" s="257" t="s">
        <v>425</v>
      </c>
    </row>
    <row r="46" spans="1:10" ht="63" x14ac:dyDescent="0.25">
      <c r="A46" s="257" t="s">
        <v>491</v>
      </c>
      <c r="B46" s="258" t="s">
        <v>492</v>
      </c>
      <c r="C46" s="255" t="s">
        <v>425</v>
      </c>
      <c r="D46" s="255" t="s">
        <v>425</v>
      </c>
      <c r="E46" s="255" t="s">
        <v>425</v>
      </c>
      <c r="F46" s="255" t="s">
        <v>425</v>
      </c>
      <c r="G46" s="263" t="s">
        <v>425</v>
      </c>
      <c r="H46" s="263" t="s">
        <v>425</v>
      </c>
      <c r="I46" s="257" t="s">
        <v>425</v>
      </c>
      <c r="J46" s="257" t="s">
        <v>425</v>
      </c>
    </row>
    <row r="47" spans="1:10" x14ac:dyDescent="0.25">
      <c r="A47" s="257" t="s">
        <v>493</v>
      </c>
      <c r="B47" s="258" t="s">
        <v>494</v>
      </c>
      <c r="C47" s="255" t="s">
        <v>425</v>
      </c>
      <c r="D47" s="255" t="s">
        <v>425</v>
      </c>
      <c r="E47" s="255" t="s">
        <v>425</v>
      </c>
      <c r="F47" s="255" t="s">
        <v>425</v>
      </c>
      <c r="G47" s="263" t="s">
        <v>425</v>
      </c>
      <c r="H47" s="263" t="s">
        <v>425</v>
      </c>
      <c r="I47" s="257" t="s">
        <v>425</v>
      </c>
      <c r="J47" s="257" t="s">
        <v>425</v>
      </c>
    </row>
    <row r="48" spans="1:10" x14ac:dyDescent="0.25">
      <c r="A48" s="252">
        <v>4</v>
      </c>
      <c r="B48" s="254" t="s">
        <v>495</v>
      </c>
      <c r="C48" s="255">
        <v>45979</v>
      </c>
      <c r="D48" s="255">
        <v>46021</v>
      </c>
      <c r="E48" s="255">
        <v>46021</v>
      </c>
      <c r="F48" s="255">
        <v>46021</v>
      </c>
      <c r="G48" s="261" t="s">
        <v>425</v>
      </c>
      <c r="H48" s="261" t="s">
        <v>425</v>
      </c>
      <c r="I48" s="252" t="s">
        <v>425</v>
      </c>
      <c r="J48" s="252" t="s">
        <v>425</v>
      </c>
    </row>
    <row r="49" spans="1:10" x14ac:dyDescent="0.25">
      <c r="A49" s="257" t="s">
        <v>496</v>
      </c>
      <c r="B49" s="258" t="s">
        <v>497</v>
      </c>
      <c r="C49" s="255" t="s">
        <v>425</v>
      </c>
      <c r="D49" s="255" t="s">
        <v>425</v>
      </c>
      <c r="E49" s="255" t="s">
        <v>425</v>
      </c>
      <c r="F49" s="255" t="s">
        <v>425</v>
      </c>
      <c r="G49" s="263" t="s">
        <v>425</v>
      </c>
      <c r="H49" s="263" t="s">
        <v>425</v>
      </c>
      <c r="I49" s="257" t="s">
        <v>425</v>
      </c>
      <c r="J49" s="257" t="s">
        <v>425</v>
      </c>
    </row>
    <row r="50" spans="1:10" ht="47.25" x14ac:dyDescent="0.25">
      <c r="A50" s="257" t="s">
        <v>498</v>
      </c>
      <c r="B50" s="258" t="s">
        <v>499</v>
      </c>
      <c r="C50" s="255" t="s">
        <v>425</v>
      </c>
      <c r="D50" s="255" t="s">
        <v>425</v>
      </c>
      <c r="E50" s="255" t="s">
        <v>425</v>
      </c>
      <c r="F50" s="255" t="s">
        <v>425</v>
      </c>
      <c r="G50" s="263" t="s">
        <v>425</v>
      </c>
      <c r="H50" s="263" t="s">
        <v>425</v>
      </c>
      <c r="I50" s="257" t="s">
        <v>425</v>
      </c>
      <c r="J50" s="257" t="s">
        <v>425</v>
      </c>
    </row>
    <row r="51" spans="1:10" ht="31.5" x14ac:dyDescent="0.25">
      <c r="A51" s="257" t="s">
        <v>500</v>
      </c>
      <c r="B51" s="258" t="s">
        <v>501</v>
      </c>
      <c r="C51" s="255" t="s">
        <v>425</v>
      </c>
      <c r="D51" s="255" t="s">
        <v>425</v>
      </c>
      <c r="E51" s="255" t="s">
        <v>425</v>
      </c>
      <c r="F51" s="255" t="s">
        <v>425</v>
      </c>
      <c r="G51" s="263" t="s">
        <v>425</v>
      </c>
      <c r="H51" s="263" t="s">
        <v>425</v>
      </c>
      <c r="I51" s="257" t="s">
        <v>425</v>
      </c>
      <c r="J51" s="257" t="s">
        <v>425</v>
      </c>
    </row>
    <row r="52" spans="1:10" ht="31.5" x14ac:dyDescent="0.25">
      <c r="A52" s="259" t="s">
        <v>502</v>
      </c>
      <c r="B52" s="258" t="s">
        <v>503</v>
      </c>
      <c r="C52" s="255" t="s">
        <v>425</v>
      </c>
      <c r="D52" s="255" t="s">
        <v>425</v>
      </c>
      <c r="E52" s="255" t="s">
        <v>425</v>
      </c>
      <c r="F52" s="255" t="s">
        <v>425</v>
      </c>
      <c r="G52" s="263" t="s">
        <v>425</v>
      </c>
      <c r="H52" s="263" t="s">
        <v>425</v>
      </c>
      <c r="I52" s="257" t="s">
        <v>425</v>
      </c>
      <c r="J52" s="257" t="s">
        <v>425</v>
      </c>
    </row>
    <row r="53" spans="1:10" x14ac:dyDescent="0.25">
      <c r="A53" s="257" t="s">
        <v>504</v>
      </c>
      <c r="B53" s="264" t="s">
        <v>505</v>
      </c>
      <c r="C53" s="255">
        <v>46021</v>
      </c>
      <c r="D53" s="255">
        <v>46021</v>
      </c>
      <c r="E53" s="255">
        <v>46021</v>
      </c>
      <c r="F53" s="255">
        <v>46021</v>
      </c>
      <c r="G53" s="263" t="s">
        <v>425</v>
      </c>
      <c r="H53" s="263" t="s">
        <v>425</v>
      </c>
      <c r="I53" s="257" t="s">
        <v>425</v>
      </c>
      <c r="J53" s="257" t="s">
        <v>425</v>
      </c>
    </row>
    <row r="54" spans="1:10" x14ac:dyDescent="0.25">
      <c r="A54" s="257" t="s">
        <v>506</v>
      </c>
      <c r="B54" s="258" t="s">
        <v>507</v>
      </c>
      <c r="C54" s="255">
        <v>45979</v>
      </c>
      <c r="D54" s="255">
        <v>46021</v>
      </c>
      <c r="E54" s="255">
        <v>46021</v>
      </c>
      <c r="F54" s="255">
        <v>46021</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2024-11-14T09:40:08Z</dcterms:modified>
</cp:coreProperties>
</file>