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E6D5F155-73D7-4F3E-8917-1125006DE3EE}" xr6:coauthVersionLast="47" xr6:coauthVersionMax="47" xr10:uidLastSave="{00000000-0000-0000-0000-000000000000}"/>
  <bookViews>
    <workbookView xWindow="30555" yWindow="555"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9" i="5"/>
  <c r="B27" i="5"/>
  <c r="C27" i="5"/>
  <c r="AE82" i="5"/>
  <c r="AE85" i="5"/>
  <c r="AE73" i="5"/>
  <c r="AE72"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78" i="5"/>
  <c r="AE71" i="5"/>
  <c r="AE70" i="5"/>
  <c r="AE37" i="5"/>
  <c r="AE51" i="5"/>
  <c r="AE74" i="5"/>
  <c r="AE84" i="5"/>
  <c r="AE46" i="5"/>
  <c r="AE38" i="5"/>
  <c r="AE44" i="5"/>
  <c r="AE36" i="5"/>
  <c r="AE41" i="5"/>
  <c r="AE29" i="5"/>
  <c r="AE42" i="5"/>
  <c r="AE34" i="5"/>
  <c r="AE55" i="5"/>
  <c r="AE60" i="5"/>
  <c r="AE8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<sst xmlns="http://schemas.openxmlformats.org/spreadsheetml/2006/main" count="4354" uniqueCount="608">
  <si>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</si>
  <si>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</si>
  <si>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</si>
  <si>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</si>
  <si>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</si>
  <si>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</si>
  <si>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</si>
  <si>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</si>
  <si>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</si>
  <si>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</si>
  <si>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</si>
  <si>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</si>
  <si>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</si>
  <si>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</si>
  <si>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</si>
  <si>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</si>
  <si>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</si>
  <si>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</si>
  <si>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</si>
  <si>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</si>
  <si>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</si>
  <si>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</si>
  <si>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</si>
  <si>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</si>
  <si>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</si>
  <si>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</si>
  <si>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</si>
  <si>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</si>
  <si>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</si>
  <si>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</si>
  <si>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</si>
  <si>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</si>
  <si>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</si>
  <si>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</si>
  <si>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</si>
  <si>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</si>
  <si>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</si>
  <si>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</si>
  <si>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</si>
  <si>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</si>
  <si>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</si>
  <si>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</si>
  <si>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</si>
  <si>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</si>
  <si>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</si>
  <si>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</si>
  <si>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</si>
  <si>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</si>
  <si>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</si>
  <si>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</si>
  <si>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</si>
  <si>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</si>
  <si>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</si>
  <si>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</si>
  <si>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</si>
  <si>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</si>
  <si>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</si>
  <si>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</si>
  <si>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</si>
  <si>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</si>
  <si>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</si>
  <si>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</si>
  <si>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</si>
  <si>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</si>
  <si>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</si>
  <si>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</si>
  <si>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</si>
  <si>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</si>
  <si>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</si>
  <si>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</si>
  <si>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</si>
  <si>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</si>
  <si>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</si>
  <si>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</si>
  <si>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</si>
  <si>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</si>
  <si>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</si>
  <si>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</si>
  <si>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</si>
  <si>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</si>
  <si>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</si>
  <si>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</si>
  <si>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</si>
  <si>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</si>
  <si>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</si>
  <si>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</si>
  <si>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</si>
  <si>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</si>
  <si>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</si>
  <si>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</si>
  <si>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</si>
  <si>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</si>
  <si>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</si>
  <si>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</si>
  <si>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</si>
  <si>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</si>
  <si>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</si>
  <si>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</si>
  <si>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</si>
  <si>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</si>
  <si>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</si>
  <si>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</si>
  <si>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</si>
  <si>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</si>
  <si>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</si>
  <si>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</si>
  <si>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</si>
  <si>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</si>
  <si>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</si>
  <si>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</si>
  <si>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</si>
  <si>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</si>
  <si>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</si>
  <si>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</si>
  <si>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</si>
  <si>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</si>
  <si>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</si>
  <si>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</si>
  <si>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</si>
  <si>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</si>
  <si>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</si>
  <si>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</si>
  <si>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</si>
  <si>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</si>
  <si>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</si>
  <si>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</si>
  <si>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</si>
  <si>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</si>
  <si>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</si>
  <si>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</si>
  <si>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</si>
  <si>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</si>
  <si>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</si>
  <si>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</si>
  <si>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</si>
  <si>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</si>
  <si>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</si>
  <si>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</si>
  <si>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</si>
  <si>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</si>
  <si>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</si>
  <si>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</si>
  <si>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</si>
  <si>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</si>
  <si>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</si>
  <si>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</si>
  <si>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</si>
  <si>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</si>
  <si>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</si>
  <si>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</si>
  <si>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</si>
  <si>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</si>
  <si>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</si>
  <si>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</si>
  <si>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</si>
  <si>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</si>
  <si>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</si>
  <si>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</si>
  <si>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</si>
  <si>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</si>
  <si>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</si>
  <si>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</si>
  <si>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</si>
  <si>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</si>
  <si>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</si>
  <si>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</si>
  <si>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</si>
  <si>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</si>
  <si>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</si>
  <si>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</si>
  <si>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</si>
  <si>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</si>
  <si>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</si>
  <si>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</si>
  <si>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</si>
  <si>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</si>
  <si>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</si>
  <si>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</si>
  <si>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</si>
  <si>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</si>
  <si>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</si>
  <si>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</si>
  <si>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</si>
  <si>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</si>
  <si>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</si>
  <si>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</si>
  <si>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</si>
  <si>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</si>
  <si>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</si>
  <si>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</si>
  <si>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</si>
  <si>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</si>
  <si>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</si>
  <si>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</si>
  <si>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</si>
  <si>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</si>
  <si>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</si>
  <si>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</si>
  <si>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</si>
  <si>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</si>
  <si>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</si>
  <si>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</si>
  <si>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</si>
  <si>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</si>
  <si>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</si>
  <si>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</si>
  <si>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</si>
  <si>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</si>
  <si>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</si>
  <si>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</si>
  <si>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</si>
  <si>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</si>
  <si>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</si>
  <si>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</si>
  <si>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</si>
  <si>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</si>
  <si>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</si>
  <si>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</si>
  <si>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</si>
  <si>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</si>
  <si>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</si>
  <si>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</si>
  <si>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</si>
  <si>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</si>
  <si>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</si>
  <si>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</si>
  <si>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</si>
  <si>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</si>
  <si>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</si>
  <si>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</si>
  <si>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</si>
  <si>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</si>
  <si>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</si>
  <si>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</si>
  <si>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</si>
  <si>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</si>
  <si>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</si>
  <si>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</si>
  <si>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</si>
  <si>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</si>
  <si>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</si>
  <si>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</si>
  <si>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</si>
  <si>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</si>
  <si>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</si>
  <si>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</si>
  <si>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</si>
  <si>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</si>
  <si>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</si>
  <si>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</si>
  <si>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</si>
  <si>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</si>
  <si>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</si>
  <si>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</si>
  <si>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</si>
  <si>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</si>
  <si>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</si>
  <si>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</si>
  <si>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</si>
  <si>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</si>
  <si>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</si>
  <si>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</si>
  <si>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</si>
  <si>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</si>
  <si>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</si>
  <si>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</si>
  <si>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</si>
  <si>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</si>
  <si>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</si>
  <si>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</si>
  <si>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</si>
  <si>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</si>
  <si>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</si>
  <si>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</si>
  <si>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</si>
  <si>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</si>
  <si>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</si>
  <si>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</si>
  <si>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</si>
  <si>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</si>
  <si>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</si>
  <si>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</si>
  <si>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</si>
  <si>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</si>
  <si>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</si>
  <si>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</si>
  <si>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</si>
  <si>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</si>
  <si>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</si>
  <si>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</si>
  <si>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</si>
  <si>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</si>
  <si>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</si>
  <si>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</si>
  <si>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</si>
  <si>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</si>
  <si>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</si>
  <si>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</si>
  <si>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</si>
  <si>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</si>
  <si>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</si>
  <si>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</si>
  <si>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</si>
  <si>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</si>
  <si>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</si>
  <si>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</si>
  <si>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</si>
  <si>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</si>
  <si>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</si>
  <si>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</si>
  <si>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</si>
  <si>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</si>
  <si>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</si>
  <si>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</si>
  <si>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</si>
  <si>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</si>
  <si>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</si>
  <si>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</si>
  <si>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</si>
  <si>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</si>
  <si>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</si>
  <si>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</si>
  <si>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</si>
  <si>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</si>
  <si>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</si>
  <si>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</si>
  <si>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</si>
  <si>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</si>
  <si>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</si>
  <si>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</si>
  <si>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</si>
  <si>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</si>
  <si>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</si>
  <si>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</si>
  <si>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</si>
  <si>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</si>
  <si>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</si>
  <si>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</si>
  <si>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</si>
  <si>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</si>
  <si>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</si>
  <si>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</si>
  <si>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</si>
  <si>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</si>
  <si>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</si>
  <si>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</si>
  <si>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</si>
  <si>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</si>
  <si>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</si>
  <si>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</si>
  <si>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</si>
  <si>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</si>
  <si>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</si>
  <si>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</si>
  <si>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</si>
  <si>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</si>
  <si>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</si>
  <si>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</si>
  <si>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</si>
  <si>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</si>
  <si>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</si>
  <si>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</si>
  <si>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</si>
  <si>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</si>
  <si>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</si>
  <si>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</si>
  <si>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</si>
  <si>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</si>
  <si>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</si>
  <si>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</si>
  <si>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</si>
  <si>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</si>
  <si>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</si>
  <si>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</si>
  <si>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</si>
  <si>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</si>
  <si>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</si>
  <si>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</si>
  <si>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</si>
  <si>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</si>
  <si>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</si>
  <si>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</si>
  <si>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</si>
  <si>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</si>
  <si>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</si>
  <si>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</si>
  <si>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</si>
  <si>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</si>
  <si>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</si>
  <si>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</si>
  <si>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</si>
  <si>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</si>
  <si>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</si>
  <si>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</si>
  <si>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</si>
  <si>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</si>
  <si>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</si>
  <si>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</si>
  <si>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</si>
  <si>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</si>
  <si>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</si>
  <si>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</si>
  <si>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</si>
  <si>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</si>
  <si>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</si>
  <si>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</si>
  <si>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</si>
  <si>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</si>
  <si>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</si>
  <si>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</si>
  <si>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</si>
  <si>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</si>
  <si>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</si>
  <si>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</si>
  <si>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</si>
  <si>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</si>
  <si>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</si>
  <si>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</si>
  <si>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</si>
  <si>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</si>
  <si>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</si>
  <si>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</si>
  <si>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</si>
  <si>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</si>
  <si>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</si>
  <si>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</si>
  <si>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</si>
  <si>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</si>
  <si>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</si>
  <si>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</si>
  <si>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</si>
  <si>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</si>
  <si>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</si>
  <si>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</si>
  <si>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</si>
  <si>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</si>
  <si>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</si>
  <si>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</si>
  <si>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</si>
  <si>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</si>
  <si>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</si>
  <si>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</si>
  <si>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</si>
  <si>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</si>
  <si>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</si>
  <si>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</si>
  <si>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</si>
  <si>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M_00.0004.000004</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</si>
  <si>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</si>
  <si>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</si>
  <si>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</si>
  <si>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</si>
  <si>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</si>
  <si>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</si>
  <si>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</si>
  <si>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</si>
  <si>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</si>
  <si>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</si>
  <si>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</si>
  <si>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</si>
  <si>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</si>
  <si>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</si>
  <si>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</si>
  <si>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</si>
  <si>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</si>
  <si>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</si>
  <si>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</si>
  <si>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</si>
  <si>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</si>
  <si>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</si>
  <si>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</si>
  <si>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</si>
  <si>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</si>
  <si>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</si>
  <si>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</si>
  <si>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</si>
  <si>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</si>
  <si>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</si>
  <si>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</si>
  <si>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</si>
  <si>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</si>
  <si>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</si>
  <si>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</si>
  <si>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</si>
  <si>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</si>
  <si>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</si>
  <si>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</si>
  <si>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</si>
  <si>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</si>
  <si>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</si>
  <si>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</si>
  <si>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</si>
  <si>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</si>
  <si>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</si>
  <si>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</si>
  <si>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</si>
  <si>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</si>
  <si>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</si>
  <si>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</si>
  <si>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</si>
  <si>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</si>
  <si>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</si>
  <si>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</si>
  <si>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</si>
  <si>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</si>
  <si>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</si>
  <si>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</si>
  <si>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</si>
  <si>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Изменение объемов освоения капитальных вложений обусловлено экономией, полученной по результатам закупочной процедуры на ЭТП, а также частичным смещением срока выполнения работ (замены ЩСН) по причине корректировки технических решений и как следствие смещения срока поставки приобретаемого оборудования</t>
  </si>
  <si>
    <t>СМР, ПНР</t>
  </si>
  <si>
    <t>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</si>
  <si>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</si>
  <si>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</si>
  <si>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</si>
  <si>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
ОБЩЕСТВО С ОГРАНИЧЕННОЙ ОТВЕТСТВЕННОСТЬЮ "ВЕЛЛЭНЕРДЖИ"</t>
  </si>
  <si>
    <t>94 402;
94 402</t>
  </si>
  <si>
    <t>-</t>
  </si>
  <si>
    <t>87 155,00;
79 000,00</t>
  </si>
  <si>
    <t>ОБЩЕСТВО С ОГРАНИЧЕННОЙ ОТВЕТСТВЕННОСТЬЮ "ВЕЛЛЭНЕРДЖИ"</t>
  </si>
  <si>
    <t>да</t>
  </si>
  <si>
    <t>https://com.roseltorg.ru/</t>
  </si>
  <si>
    <t>ИП</t>
  </si>
  <si>
    <t>СМР</t>
  </si>
  <si>
    <t>ИП-23-00028 от 27.02.2023</t>
  </si>
  <si>
    <t>ПИР</t>
  </si>
  <si>
    <t>Проектно-изыскательские работы по реконструкции ПС 220 кВ Южная в части замены ОД, КЗ 220 кВ, установки ячеек выключателей 220 кВ (3 шт.), замены ТСН</t>
  </si>
  <si>
    <t>Запрос предложений в электронной форме</t>
  </si>
  <si>
    <t>ООО "СИСТЕМНЫЙ ИНТЕГРАТОР"; АО "РЭМиС"; ООО "ЭНЕРГОПРОЕКТСПЕЦМОНТАЖ"; ООО "ИНСТИТУТ ПРОЕКТИРОВАНИЯ ЭНЕРГЕТИЧЕСКИХ СИСТЕМ"; ООО "ЕНИСЕЙ ИНЖИНИРИНГ"; ООО "ИНЖЕНЕРНАЯ КОМПАНИЯ СИБИРИ"; ООО "СОЮЗЭНЕРГОПРОЕКТ"; ООО "Проектный Центр Сибири"</t>
  </si>
  <si>
    <t>7 000,00; 7 841,00; 6 300,00; 7 786,20; 7 841,00; 5 371,09; 7 841,00; 7 790,00</t>
  </si>
  <si>
    <t>ООО "СИСТЕМНЫЙ ИНТЕГРАТОР"; ООО "ЭНЕРГОПРОЕКТСПЕЦМОНТАЖ"; ООО "СОЮЗЭНЕРГОПРОЕКТ"</t>
  </si>
  <si>
    <t>5 100,00; 5 881,00; 5 416,67; 4 970,00; 5 600,00</t>
  </si>
  <si>
    <t>ООО "ИНЖЕНЕРНАЯ КОМПАНИЯ СИБИРИ"</t>
  </si>
  <si>
    <t>https://www.roseltorg.ru/</t>
  </si>
  <si>
    <t>ООО "Инженерная компания Сибири"</t>
  </si>
  <si>
    <t>ИП-19-00144 от 19.06.2019</t>
  </si>
  <si>
    <t>ТМЦ</t>
  </si>
  <si>
    <t>Поставка выключателей баковых элегазовых 220 кВ</t>
  </si>
  <si>
    <t>Конкурентные переговоры в электронной форме</t>
  </si>
  <si>
    <t>ОБЩЕСТВО С ОГРАНИЧЕННОЙ ОТВЕТСТВЕННОСТЬЮ "ПМК ХОЛДИНГ"; ОБЩЕСТВО С ОГРАНИЧЕННОЙ ОТВЕТСТВЕННОСТЬЮ "АБВ ЭНЕРГО"; ОБЩЕСТВО С ОГРАНИЧЕННОЙ ОТВЕТСТВЕННОСТЬЮ "ОСТЕРОН"</t>
  </si>
  <si>
    <t>45000,00; 44 970,00; 44 940,00</t>
  </si>
  <si>
    <t>45 000,00; 44 610,00; 44 370,00</t>
  </si>
  <si>
    <t>ОБЩЕСТВО С ОГРАНИЧЕННОЙ ОТВЕТСТВЕННОСТЬЮ "ОСТЕРОН"</t>
  </si>
  <si>
    <t>ПД</t>
  </si>
  <si>
    <t>ООО "Остерон"</t>
  </si>
  <si>
    <t>ПД-19-00393 от 18.12.2019</t>
  </si>
  <si>
    <t>Поставка трансформаторов ТМГ</t>
  </si>
  <si>
    <t>Запрос котировок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</si>
  <si>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"ЭНЕРГОКАПИТАЛ"; ОБЩЕСТВО С ОГРАНИЧЕННОЙ ОТВЕТСТВЕННОСТЬЮ "ЭНЕРГИЯ СЕВЕР"; АКЦИОНЕРНОЕ ОБЩЕСТВО "ТОРГОВЫЙ ДОМ "УЗЭЛЕКТРОТЕХКОМПЛЕКТ"</t>
  </si>
  <si>
    <t>592,000; 885,000; 1267,50</t>
  </si>
  <si>
    <t>592,00; 885,00; 1267,50</t>
  </si>
  <si>
    <t>АКЦИОНЕРНОЕ ОБЩЕСТВО "ТОРГОВЫЙ ДОМ "УЗЭЛЕКТРОТЕХКОМПЛЕКТ"</t>
  </si>
  <si>
    <t>Акционерное общество "Торговый дом "Узэлектротехкомплект"</t>
  </si>
  <si>
    <t>ПД-20-00223 от 15.10.2020</t>
  </si>
  <si>
    <t>Поставка трансформаторов 220 кВ</t>
  </si>
  <si>
    <t>ИНДИВИДУАЛЬНЫЙ ПРЕДПРИНИМАТЕЛЬ ГРИГОРЬЯНЦ АРТЕМ АЛЕКСАНДРОВИЧ; ОБЩЕСТВО С ОГРАНИЧЕННОЙ ОТВЕТСТВЕННОСТЬЮ "ОСТЕРОН"</t>
  </si>
  <si>
    <t>4560,00; 4800,00</t>
  </si>
  <si>
    <t>ИНДИВИДУАЛЬНЫЙ ПРЕДПРИНИМАТЕЛЬ ГРИГОРЬЯНЦ АРТЕМ АЛЕКСАНДРОВИЧ</t>
  </si>
  <si>
    <t>Индивидуальный предприниматель Григорьянц Артем Александрович</t>
  </si>
  <si>
    <t>ПД-20-00217 от 14.10.2020</t>
  </si>
  <si>
    <t>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t>
  </si>
  <si>
    <t>ОБЩЕСТВО С ОГРАНИЧЕННОЙ ОТВЕТСТВЕННОСТЬЮ "ПРОЕКТНЫЙ ЦЕНТР СИБИРИ"</t>
  </si>
  <si>
    <t>Договор расторгнут по соглашению Сторон</t>
  </si>
  <si>
    <t>ООО "ПРОЕКТНЫЙ ЦЕНТР СИБИРИ"</t>
  </si>
  <si>
    <t>ИП-22-00138 от 02.06.2022</t>
  </si>
  <si>
    <t>АКЦИОНЕРНОЕ ОБЩЕСТВО "РЕМОНТЭНЕРГОМОНТАЖ И СЕРВИС";
ОБЩЕСТВО С ОГРАНИЧЕННОЙ ОТВЕТСТВЕННОСТЬЮ "ПРОЕКТНЫЙ ЦЕНТР СИБИРИ"</t>
  </si>
  <si>
    <t>61209,78;
61209,78</t>
  </si>
  <si>
    <t>59750,00;
59985,5844</t>
  </si>
  <si>
    <t>АО "РЭМиС"</t>
  </si>
  <si>
    <t>ИП-22-00097 от 18.04.2022</t>
  </si>
  <si>
    <t>Поставка разъединителей</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</si>
  <si>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</si>
  <si>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"АБВ ЭНЕРГО"; АКЦИОНЕРНОЕ ОБЩЕСТВО "АВВ-ЭНЕРГО"; ОБЩЕСТВО С ОГРАНИЧЕННОЙ ОТВЕТСТВЕННОСТЬЮ "КУРС"; ОБЩЕСТВО С ОГРАНИЧЕННОЙ ОТВЕТСТВЕННОСТЬЮ "ТОРГОВЫЙ ДОМ "ПЕРМСНАБ"; ОБЩЕСТВО С ОГРАНИЧЕННОЙ ОТВЕТСТВЕННОСТЬЮ "ИНЖЕНЕРНЫЙ ЦЕНТР СИБИРИ"</t>
  </si>
  <si>
    <t>16 305,00; 16 305,00; 16 300,00; 16 272,00; 16 120,00</t>
  </si>
  <si>
    <t>- (наименования участников неизвестны)</t>
  </si>
  <si>
    <t>10 938,25; 10 907,60; 16 300,00; 9 360,00; 12 880,00</t>
  </si>
  <si>
    <t>ОБЩЕСТВО С ОГРАНИЧЕННОЙ ОТВЕТСТВЕННОСТЬЮ "ТОРГОВЫЙ ДОМ "ПЕРМСНАБ"</t>
  </si>
  <si>
    <t>ООО "ТД "Пермснаб"</t>
  </si>
  <si>
    <t>ПД-20-00272 от 25.11.2020</t>
  </si>
  <si>
    <t>1.2.1.1 Реконструкция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</si>
  <si>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</si>
  <si>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</si>
  <si>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769 от 02.11.2022; 
№ 769/1 от 11.09.2023</t>
  </si>
  <si>
    <t>г. Искитим</t>
  </si>
  <si>
    <t>не требуется</t>
  </si>
  <si>
    <t>не относится</t>
  </si>
  <si>
    <t>+</t>
  </si>
  <si>
    <t>7,12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</si>
  <si>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</si>
  <si>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 xml:space="preserve">Замена отделителей и короткозамыкателей на ПС позволит:
- уменьшить время ликвидации КЗ;
- не создавать искусственные короткие замыкания;
- селективно отключать только поврежденный трансформатор при работе защит;
- повысить безопасность обслуживающего персонала;
- снизить долю коммутационного оборудования со сверхнормативным сроком эксплуатации.
</t>
  </si>
  <si>
    <t>ПС 220 кВ Южная</t>
  </si>
  <si>
    <t>83338,24 тыс. руб. с НДС на 1 выключатель 220 кВ</t>
  </si>
  <si>
    <t>1-ый этап - замена ОД КЗ 1АТ, разъединителей, ТСН, панелей РЗА;
2-ой этап - замена ОД КЗ 2АТ, разъединителей, ТСН, панелей РЗА.</t>
  </si>
  <si>
    <t>1. Процент износа существующих коммутационных аппаратов достигает 100%.
2. Заключение акта технического освидетельствования № ПС-6/09-2020 от 31.07.2020.</t>
  </si>
  <si>
    <t>С</t>
  </si>
  <si>
    <t>Сибирский Федеральный округ, Новосибирская область, г. Искитим</t>
  </si>
  <si>
    <t>ОД/КЗ</t>
  </si>
  <si>
    <t>Элегазовый выключатель</t>
  </si>
  <si>
    <t>ОД/КЗ-220</t>
  </si>
  <si>
    <t>В-220</t>
  </si>
  <si>
    <t>1975</t>
  </si>
  <si>
    <t xml:space="preserve">Акт № ПС-6/09-2020 от 31.07.2020 технического освидетельствования ПС 220 кВ Южная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</si>
  <si>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</si>
  <si>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
  </si>
  <si>
    <t>КВЛ по состоянию на 01.10.2024, тыс. руб. без НДС (без ФОТ)</t>
  </si>
  <si>
    <t>ФИН по состоянию на 01.10.2024, тыс. руб. с НДС (без взаимозачетов)</t>
  </si>
  <si>
    <t>100%</t>
  </si>
  <si>
    <t>Скорректировать план ИПР при корректировке на дату 27.02.2023</t>
  </si>
  <si>
    <t>План по корректировке ИПР уточнен при утверждении ИПР в 2024 году (Приказ от №181-НПА 09.08.2024)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</si>
</sst>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1" fontId="7" fillId="0" borderId="1" xfId="1" applyNumberFormat="1" applyFont="1" applyFill="1" applyBorder="1" applyAlignment="1">
      <alignment horizontal="left" vertical="center"/>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9" fillId="0" borderId="0" xfId="1" applyNumberFormat="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61"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1"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 xfId="2"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8" fillId="0" borderId="0" xfId="0" applyFont="1" applyAlignment="1">
      <alignment horizontal="center" vertical="center"/>
    </xf>
    <xf numFmtId="0" fontId="43" fillId="0" borderId="1" xfId="0" applyFont="1" applyBorder="1" applyAlignment="1">
      <alignment horizontal="center" vertical="center" wrapText="1"/>
    </xf>
    <xf numFmtId="2" fontId="8" fillId="0" borderId="0" xfId="1" applyNumberFormat="1" applyFont="1" applyAlignment="1">
      <alignment horizontal="center" vertical="center"/>
    </xf>
    <xf numFmtId="0" fontId="65" fillId="0" borderId="0" xfId="1" applyFont="1" applyFill="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11" fillId="0" borderId="0" xfId="1" applyFont="1" applyFill="1" applyAlignment="1">
      <alignment horizontal="center" vertic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76" fillId="0" borderId="1" xfId="2" applyFont="1" applyFill="1" applyBorder="1" applyAlignment="1">
      <alignment horizontal="center" vertical="center" wrapText="1"/>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8" fillId="0" borderId="0" xfId="1" applyFont="1" applyFill="1" applyAlignment="1">
      <alignment horizontal="center" vertical="center"/>
    </xf>
    <xf numFmtId="0" fontId="11" fillId="0" borderId="23" xfId="2" applyFont="1" applyFill="1" applyBorder="1" applyAlignment="1">
      <alignment horizontal="left"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8" fillId="0" borderId="0" xfId="2" applyFont="1" applyFill="1" applyAlignment="1">
      <alignment horizontal="center"/>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activeCell="A2" sqref="A2"/>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7" t="s">
        <v>448</v>
      </c>
      <c r="B5" s="297"/>
      <c r="C5" s="297"/>
      <c r="D5" s="129"/>
      <c r="E5" s="129"/>
      <c r="F5" s="129"/>
      <c r="G5" s="129"/>
      <c r="H5" s="129"/>
      <c r="I5" s="129"/>
      <c r="J5" s="129"/>
    </row>
    <row r="6" spans="1:22" s="14" customFormat="1" ht="18.75" x14ac:dyDescent="0.3">
      <c r="A6" s="224"/>
      <c r="H6" s="223"/>
    </row>
    <row r="7" spans="1:22" s="14" customFormat="1" ht="18.75" x14ac:dyDescent="0.2">
      <c r="A7" s="301" t="s">
        <v>9</v>
      </c>
      <c r="B7" s="301"/>
      <c r="C7" s="301"/>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2" t="s">
        <v>422</v>
      </c>
      <c r="B9" s="302"/>
      <c r="C9" s="302"/>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8" t="s">
        <v>8</v>
      </c>
      <c r="B10" s="298"/>
      <c r="C10" s="298"/>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2" t="s">
        <v>447</v>
      </c>
      <c r="B12" s="302"/>
      <c r="C12" s="302"/>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8" t="s">
        <v>7</v>
      </c>
      <c r="B13" s="298"/>
      <c r="C13" s="298"/>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3" t="s">
        <v>443</v>
      </c>
      <c r="B15" s="303"/>
      <c r="C15" s="303"/>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8" t="s">
        <v>5</v>
      </c>
      <c r="B16" s="298"/>
      <c r="C16" s="298"/>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9" t="s">
        <v>405</v>
      </c>
      <c r="B18" s="300"/>
      <c r="C18" s="300"/>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578</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579</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4"/>
      <c r="B24" s="295"/>
      <c r="C24" s="296"/>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582</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583</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583</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583</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583</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583</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584</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583</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583</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583</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585</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583</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4"/>
      <c r="B39" s="295"/>
      <c r="C39" s="296"/>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292">
        <v>1</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586</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4"/>
      <c r="B47" s="295"/>
      <c r="C47" s="296"/>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0</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32" ht="18.75" x14ac:dyDescent="0.3">
      <c r="AC5" s="212"/>
    </row>
    <row r="6" spans="1:32" ht="18.75" x14ac:dyDescent="0.25">
      <c r="A6" s="455" t="s">
        <v>9</v>
      </c>
      <c r="B6" s="455"/>
      <c r="C6" s="455"/>
      <c r="D6" s="455"/>
      <c r="E6" s="455"/>
      <c r="F6" s="455"/>
      <c r="G6" s="455"/>
      <c r="H6" s="455"/>
      <c r="I6" s="455"/>
      <c r="J6" s="455"/>
      <c r="K6" s="455"/>
      <c r="L6" s="455"/>
      <c r="M6" s="455"/>
      <c r="N6" s="455"/>
      <c r="O6" s="455"/>
      <c r="P6" s="455"/>
      <c r="Q6" s="455"/>
      <c r="R6" s="455"/>
      <c r="S6" s="455"/>
      <c r="T6" s="455"/>
      <c r="U6" s="455"/>
      <c r="V6" s="455"/>
      <c r="W6" s="455"/>
      <c r="X6" s="455"/>
      <c r="Y6" s="455"/>
      <c r="Z6" s="455"/>
      <c r="AA6" s="455"/>
      <c r="AB6" s="455"/>
      <c r="AC6" s="455"/>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39" t="str">
        <f>'1. паспорт местоположение'!A9:C9</f>
        <v>Акционерное общество "Электромагистраль"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32" ht="18.75" customHeight="1" x14ac:dyDescent="0.25">
      <c r="A9" s="442" t="s">
        <v>8</v>
      </c>
      <c r="B9" s="442"/>
      <c r="C9" s="442"/>
      <c r="D9" s="442"/>
      <c r="E9" s="442"/>
      <c r="F9" s="442"/>
      <c r="G9" s="442"/>
      <c r="H9" s="442"/>
      <c r="I9" s="442"/>
      <c r="J9" s="442"/>
      <c r="K9" s="442"/>
      <c r="L9" s="442"/>
      <c r="M9" s="442"/>
      <c r="N9" s="442"/>
      <c r="O9" s="442"/>
      <c r="P9" s="442"/>
      <c r="Q9" s="442"/>
      <c r="R9" s="442"/>
      <c r="S9" s="442"/>
      <c r="T9" s="442"/>
      <c r="U9" s="442"/>
      <c r="V9" s="442"/>
      <c r="W9" s="442"/>
      <c r="X9" s="442"/>
      <c r="Y9" s="442"/>
      <c r="Z9" s="442"/>
      <c r="AA9" s="442"/>
      <c r="AB9" s="442"/>
      <c r="AC9" s="442"/>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39" t="str">
        <f>'1. паспорт местоположение'!A12:C12</f>
        <v>M_00.0004.000004</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32" x14ac:dyDescent="0.25">
      <c r="A12" s="442" t="s">
        <v>7</v>
      </c>
      <c r="B12" s="442"/>
      <c r="C12" s="442"/>
      <c r="D12" s="442"/>
      <c r="E12" s="442"/>
      <c r="F12" s="442"/>
      <c r="G12" s="442"/>
      <c r="H12" s="442"/>
      <c r="I12" s="442"/>
      <c r="J12" s="442"/>
      <c r="K12" s="442"/>
      <c r="L12" s="442"/>
      <c r="M12" s="442"/>
      <c r="N12" s="442"/>
      <c r="O12" s="442"/>
      <c r="P12" s="442"/>
      <c r="Q12" s="442"/>
      <c r="R12" s="442"/>
      <c r="S12" s="442"/>
      <c r="T12" s="442"/>
      <c r="U12" s="442"/>
      <c r="V12" s="442"/>
      <c r="W12" s="442"/>
      <c r="X12" s="442"/>
      <c r="Y12" s="442"/>
      <c r="Z12" s="442"/>
      <c r="AA12" s="442"/>
      <c r="AB12" s="442"/>
      <c r="AC12" s="442"/>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39"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32" ht="15.75" customHeight="1" x14ac:dyDescent="0.25">
      <c r="A15" s="442" t="s">
        <v>5</v>
      </c>
      <c r="B15" s="442"/>
      <c r="C15" s="442"/>
      <c r="D15" s="442"/>
      <c r="E15" s="442"/>
      <c r="F15" s="442"/>
      <c r="G15" s="442"/>
      <c r="H15" s="442"/>
      <c r="I15" s="442"/>
      <c r="J15" s="442"/>
      <c r="K15" s="442"/>
      <c r="L15" s="442"/>
      <c r="M15" s="442"/>
      <c r="N15" s="442"/>
      <c r="O15" s="442"/>
      <c r="P15" s="442"/>
      <c r="Q15" s="442"/>
      <c r="R15" s="442"/>
      <c r="S15" s="442"/>
      <c r="T15" s="442"/>
      <c r="U15" s="442"/>
      <c r="V15" s="442"/>
      <c r="W15" s="442"/>
      <c r="X15" s="442"/>
      <c r="Y15" s="442"/>
      <c r="Z15" s="442"/>
      <c r="AA15" s="442"/>
      <c r="AB15" s="442"/>
      <c r="AC15" s="442"/>
    </row>
    <row r="16" spans="1:32"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F16" s="213"/>
    </row>
    <row r="18" spans="1:32" x14ac:dyDescent="0.25">
      <c r="A18" s="447" t="s">
        <v>390</v>
      </c>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row>
    <row r="20" spans="1:32" ht="33" customHeight="1" x14ac:dyDescent="0.25">
      <c r="A20" s="443" t="s">
        <v>184</v>
      </c>
      <c r="B20" s="443" t="s">
        <v>183</v>
      </c>
      <c r="C20" s="440" t="s">
        <v>440</v>
      </c>
      <c r="D20" s="440"/>
      <c r="E20" s="446" t="s">
        <v>182</v>
      </c>
      <c r="F20" s="446"/>
      <c r="G20" s="458" t="s">
        <v>450</v>
      </c>
      <c r="H20" s="448">
        <v>2025</v>
      </c>
      <c r="I20" s="449"/>
      <c r="J20" s="449"/>
      <c r="K20" s="449"/>
      <c r="L20" s="448">
        <v>2026</v>
      </c>
      <c r="M20" s="449"/>
      <c r="N20" s="449"/>
      <c r="O20" s="449"/>
      <c r="P20" s="448">
        <v>2027</v>
      </c>
      <c r="Q20" s="449"/>
      <c r="R20" s="449"/>
      <c r="S20" s="449"/>
      <c r="T20" s="448">
        <v>2028</v>
      </c>
      <c r="U20" s="449"/>
      <c r="V20" s="449"/>
      <c r="W20" s="449"/>
      <c r="X20" s="448">
        <v>2029</v>
      </c>
      <c r="Y20" s="449"/>
      <c r="Z20" s="449"/>
      <c r="AA20" s="449"/>
      <c r="AB20" s="451" t="s">
        <v>181</v>
      </c>
      <c r="AC20" s="452"/>
      <c r="AD20" s="209"/>
      <c r="AE20" s="209"/>
      <c r="AF20" s="209"/>
    </row>
    <row r="21" spans="1:32" ht="99.75" customHeight="1" x14ac:dyDescent="0.25">
      <c r="A21" s="444"/>
      <c r="B21" s="444"/>
      <c r="C21" s="440"/>
      <c r="D21" s="440"/>
      <c r="E21" s="446"/>
      <c r="F21" s="446"/>
      <c r="G21" s="459"/>
      <c r="H21" s="457" t="s">
        <v>444</v>
      </c>
      <c r="I21" s="457"/>
      <c r="J21" s="450" t="s">
        <v>445</v>
      </c>
      <c r="K21" s="450"/>
      <c r="L21" s="457" t="s">
        <v>444</v>
      </c>
      <c r="M21" s="457"/>
      <c r="N21" s="450" t="s">
        <v>445</v>
      </c>
      <c r="O21" s="450"/>
      <c r="P21" s="440" t="s">
        <v>1</v>
      </c>
      <c r="Q21" s="440"/>
      <c r="R21" s="450" t="s">
        <v>445</v>
      </c>
      <c r="S21" s="450"/>
      <c r="T21" s="440" t="s">
        <v>1</v>
      </c>
      <c r="U21" s="440"/>
      <c r="V21" s="450" t="s">
        <v>445</v>
      </c>
      <c r="W21" s="450"/>
      <c r="X21" s="440" t="s">
        <v>1</v>
      </c>
      <c r="Y21" s="440"/>
      <c r="Z21" s="450" t="s">
        <v>445</v>
      </c>
      <c r="AA21" s="450"/>
      <c r="AB21" s="453"/>
      <c r="AC21" s="454"/>
    </row>
    <row r="22" spans="1:32" ht="89.25" customHeight="1" x14ac:dyDescent="0.25">
      <c r="A22" s="445"/>
      <c r="B22" s="445"/>
      <c r="C22" s="274" t="str">
        <f>H21</f>
        <v>Утвержденный план</v>
      </c>
      <c r="D22" s="283" t="s">
        <v>445</v>
      </c>
      <c r="E22" s="287" t="s">
        <v>446</v>
      </c>
      <c r="F22" s="287" t="s">
        <v>449</v>
      </c>
      <c r="G22" s="46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175.26993092554</v>
      </c>
      <c r="D24" s="279">
        <f t="shared" si="0"/>
        <v>166.67647827294462</v>
      </c>
      <c r="E24" s="284">
        <f t="shared" si="0"/>
        <v>22.901410748873591</v>
      </c>
      <c r="F24" s="284">
        <f t="shared" si="0"/>
        <v>0</v>
      </c>
      <c r="G24" s="267">
        <f t="shared" si="0"/>
        <v>22.901410748873591</v>
      </c>
      <c r="H24" s="267">
        <f t="shared" si="0"/>
        <v>0</v>
      </c>
      <c r="I24" s="267" t="s">
        <v>425</v>
      </c>
      <c r="J24" s="279">
        <f t="shared" ref="J24:N24" si="1">J25+J26+J27+J32+J33</f>
        <v>0</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0</v>
      </c>
      <c r="AC24" s="284">
        <f>AC25+AC26+AC27+AC32+AC33</f>
        <v>0</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147.20735014822154</v>
      </c>
      <c r="D27" s="279">
        <v>140.04246096678833</v>
      </c>
      <c r="E27" s="285">
        <f>J27+N27+G27+P27+T27+X27</f>
        <v>19.202845311516807</v>
      </c>
      <c r="F27" s="285">
        <f t="shared" si="8"/>
        <v>0</v>
      </c>
      <c r="G27" s="267">
        <v>19.202845311516807</v>
      </c>
      <c r="H27" s="267">
        <f>SUM(H28:H31)</f>
        <v>0</v>
      </c>
      <c r="I27" s="267" t="s">
        <v>425</v>
      </c>
      <c r="J27" s="279">
        <f t="shared" ref="J27" si="9">SUM(J28:J31)</f>
        <v>0</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0</v>
      </c>
      <c r="AC27" s="284">
        <f>J27+N27+R27+V27+Z27</f>
        <v>0</v>
      </c>
    </row>
    <row r="28" spans="1:32" x14ac:dyDescent="0.25">
      <c r="A28" s="58" t="s">
        <v>426</v>
      </c>
      <c r="B28" s="42" t="s">
        <v>168</v>
      </c>
      <c r="C28" s="268" t="s">
        <v>425</v>
      </c>
      <c r="D28" s="281" t="s">
        <v>425</v>
      </c>
      <c r="E28" s="281" t="s">
        <v>425</v>
      </c>
      <c r="F28" s="281" t="s">
        <v>425</v>
      </c>
      <c r="G28" s="266" t="s">
        <v>425</v>
      </c>
      <c r="H28" s="266">
        <v>0</v>
      </c>
      <c r="I28" s="268" t="s">
        <v>602</v>
      </c>
      <c r="J28" s="280">
        <v>0</v>
      </c>
      <c r="K28" s="281" t="s">
        <v>602</v>
      </c>
      <c r="L28" s="266">
        <v>0</v>
      </c>
      <c r="M28" s="268" t="s">
        <v>602</v>
      </c>
      <c r="N28" s="280">
        <v>0</v>
      </c>
      <c r="O28" s="281" t="s">
        <v>602</v>
      </c>
      <c r="P28" s="154">
        <v>0</v>
      </c>
      <c r="Q28" s="154" t="s">
        <v>602</v>
      </c>
      <c r="R28" s="280">
        <v>0</v>
      </c>
      <c r="S28" s="281">
        <v>0</v>
      </c>
      <c r="T28" s="154">
        <v>0</v>
      </c>
      <c r="U28" s="154" t="s">
        <v>602</v>
      </c>
      <c r="V28" s="280">
        <v>0</v>
      </c>
      <c r="W28" s="281">
        <v>0</v>
      </c>
      <c r="X28" s="154">
        <v>0</v>
      </c>
      <c r="Y28" s="154" t="s">
        <v>602</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0</v>
      </c>
      <c r="I29" s="268" t="s">
        <v>602</v>
      </c>
      <c r="J29" s="280">
        <v>0</v>
      </c>
      <c r="K29" s="281" t="s">
        <v>602</v>
      </c>
      <c r="L29" s="266">
        <v>0</v>
      </c>
      <c r="M29" s="268" t="s">
        <v>602</v>
      </c>
      <c r="N29" s="280">
        <v>0</v>
      </c>
      <c r="O29" s="281" t="s">
        <v>602</v>
      </c>
      <c r="P29" s="154">
        <v>0</v>
      </c>
      <c r="Q29" s="288" t="s">
        <v>602</v>
      </c>
      <c r="R29" s="280">
        <v>0</v>
      </c>
      <c r="S29" s="281">
        <v>0</v>
      </c>
      <c r="T29" s="154">
        <v>0</v>
      </c>
      <c r="U29" s="154" t="s">
        <v>602</v>
      </c>
      <c r="V29" s="280">
        <v>0</v>
      </c>
      <c r="W29" s="281">
        <v>0</v>
      </c>
      <c r="X29" s="154">
        <v>0</v>
      </c>
      <c r="Y29" s="154" t="s">
        <v>602</v>
      </c>
      <c r="Z29" s="280">
        <v>0</v>
      </c>
      <c r="AA29" s="281">
        <v>0</v>
      </c>
      <c r="AB29" s="267">
        <f t="shared" si="17"/>
        <v>0</v>
      </c>
      <c r="AC29" s="284">
        <f>J29+N29+R29+V29+Z29</f>
        <v>0</v>
      </c>
      <c r="AD29" s="213"/>
      <c r="AE29" s="269"/>
    </row>
    <row r="30" spans="1:32" x14ac:dyDescent="0.25">
      <c r="A30" s="58" t="s">
        <v>428</v>
      </c>
      <c r="B30" s="42" t="s">
        <v>164</v>
      </c>
      <c r="C30" s="268" t="s">
        <v>425</v>
      </c>
      <c r="D30" s="281" t="s">
        <v>425</v>
      </c>
      <c r="E30" s="281" t="s">
        <v>425</v>
      </c>
      <c r="F30" s="281" t="s">
        <v>425</v>
      </c>
      <c r="G30" s="266" t="s">
        <v>425</v>
      </c>
      <c r="H30" s="266">
        <v>0</v>
      </c>
      <c r="I30" s="268" t="s">
        <v>602</v>
      </c>
      <c r="J30" s="280">
        <v>0</v>
      </c>
      <c r="K30" s="281" t="s">
        <v>602</v>
      </c>
      <c r="L30" s="266">
        <v>0</v>
      </c>
      <c r="M30" s="268" t="s">
        <v>602</v>
      </c>
      <c r="N30" s="280">
        <v>0</v>
      </c>
      <c r="O30" s="281" t="s">
        <v>602</v>
      </c>
      <c r="P30" s="154">
        <v>0</v>
      </c>
      <c r="Q30" s="154" t="s">
        <v>602</v>
      </c>
      <c r="R30" s="280">
        <v>0</v>
      </c>
      <c r="S30" s="281">
        <v>0</v>
      </c>
      <c r="T30" s="154">
        <v>0</v>
      </c>
      <c r="U30" s="154" t="s">
        <v>602</v>
      </c>
      <c r="V30" s="280">
        <v>0</v>
      </c>
      <c r="W30" s="281">
        <v>0</v>
      </c>
      <c r="X30" s="154">
        <v>0</v>
      </c>
      <c r="Y30" s="154" t="s">
        <v>602</v>
      </c>
      <c r="Z30" s="280">
        <v>0</v>
      </c>
      <c r="AA30" s="281">
        <v>0</v>
      </c>
      <c r="AB30" s="267">
        <f t="shared" si="17"/>
        <v>0</v>
      </c>
      <c r="AC30" s="284">
        <f>J30+N30+R30+V30+Z30</f>
        <v>0</v>
      </c>
      <c r="AD30" s="213"/>
      <c r="AE30" s="269"/>
    </row>
    <row r="31" spans="1:32" x14ac:dyDescent="0.25">
      <c r="A31" s="58" t="s">
        <v>429</v>
      </c>
      <c r="B31" s="42" t="s">
        <v>162</v>
      </c>
      <c r="C31" s="268" t="s">
        <v>425</v>
      </c>
      <c r="D31" s="281" t="s">
        <v>425</v>
      </c>
      <c r="E31" s="281" t="s">
        <v>425</v>
      </c>
      <c r="F31" s="281" t="s">
        <v>425</v>
      </c>
      <c r="G31" s="266" t="s">
        <v>425</v>
      </c>
      <c r="H31" s="266">
        <v>0</v>
      </c>
      <c r="I31" s="268" t="s">
        <v>602</v>
      </c>
      <c r="J31" s="280">
        <v>0</v>
      </c>
      <c r="K31" s="281" t="s">
        <v>602</v>
      </c>
      <c r="L31" s="266">
        <v>0</v>
      </c>
      <c r="M31" s="268" t="s">
        <v>602</v>
      </c>
      <c r="N31" s="280">
        <v>0</v>
      </c>
      <c r="O31" s="281" t="s">
        <v>602</v>
      </c>
      <c r="P31" s="154">
        <v>0</v>
      </c>
      <c r="Q31" s="154" t="s">
        <v>602</v>
      </c>
      <c r="R31" s="280">
        <v>0</v>
      </c>
      <c r="S31" s="281">
        <v>0</v>
      </c>
      <c r="T31" s="154">
        <v>0</v>
      </c>
      <c r="U31" s="154" t="s">
        <v>602</v>
      </c>
      <c r="V31" s="280">
        <v>0</v>
      </c>
      <c r="W31" s="281">
        <v>0</v>
      </c>
      <c r="X31" s="154">
        <v>0</v>
      </c>
      <c r="Y31" s="154" t="s">
        <v>602</v>
      </c>
      <c r="Z31" s="280">
        <v>0</v>
      </c>
      <c r="AA31" s="281">
        <v>0</v>
      </c>
      <c r="AB31" s="267">
        <f t="shared" si="17"/>
        <v>0</v>
      </c>
      <c r="AC31" s="284">
        <f>J31+N31+R31+V31+Z31</f>
        <v>0</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28.062580777318448</v>
      </c>
      <c r="D33" s="280">
        <v>26.634017306156309</v>
      </c>
      <c r="E33" s="285">
        <f>J33+N33+G33+P33+T33+X33</f>
        <v>3.6985654373567849</v>
      </c>
      <c r="F33" s="285">
        <f t="shared" ref="F33" si="18">E33-G33</f>
        <v>0</v>
      </c>
      <c r="G33" s="266">
        <v>3.6985654373567849</v>
      </c>
      <c r="H33" s="266">
        <v>0</v>
      </c>
      <c r="I33" s="266" t="str">
        <f>I31</f>
        <v/>
      </c>
      <c r="J33" s="280">
        <v>0</v>
      </c>
      <c r="K33" s="280" t="str">
        <f>K31</f>
        <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0</v>
      </c>
      <c r="AC33" s="280">
        <f>Z33+N33+J33+R33+V33</f>
        <v>0</v>
      </c>
    </row>
    <row r="34" spans="1:30" ht="47.25" x14ac:dyDescent="0.25">
      <c r="A34" s="60" t="s">
        <v>61</v>
      </c>
      <c r="B34" s="59" t="s">
        <v>170</v>
      </c>
      <c r="C34" s="267">
        <f>SUM(C35:C38)</f>
        <v>146.75744639254003</v>
      </c>
      <c r="D34" s="279">
        <f t="shared" ref="D34:G34" si="19">SUM(D35:D38)</f>
        <v>140.47808110577887</v>
      </c>
      <c r="E34" s="285">
        <f t="shared" ref="E34" si="20">J34+N34+G34+P34+T34+X34</f>
        <v>12.008554975778848</v>
      </c>
      <c r="F34" s="279">
        <f t="shared" si="19"/>
        <v>0</v>
      </c>
      <c r="G34" s="267">
        <f t="shared" si="19"/>
        <v>12.008554975778848</v>
      </c>
      <c r="H34" s="267">
        <f>SUM(H35:H38)</f>
        <v>0</v>
      </c>
      <c r="I34" s="267" t="s">
        <v>425</v>
      </c>
      <c r="J34" s="279">
        <f t="shared" ref="J34" si="21">SUM(J35:J38)</f>
        <v>0</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0</v>
      </c>
      <c r="AD34" s="213"/>
    </row>
    <row r="35" spans="1:30" x14ac:dyDescent="0.25">
      <c r="A35" s="60" t="s">
        <v>169</v>
      </c>
      <c r="B35" s="42" t="s">
        <v>168</v>
      </c>
      <c r="C35" s="266">
        <v>5.6928840150000006</v>
      </c>
      <c r="D35" s="280">
        <v>5.6721713600000001</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47.338180739999999</v>
      </c>
      <c r="D36" s="280">
        <v>60.93120273876923</v>
      </c>
      <c r="E36" s="285">
        <f>J36+N36+G36+P36+T36+X36</f>
        <v>3.6080595587692237</v>
      </c>
      <c r="F36" s="285">
        <f t="shared" ref="F36:F37" si="30">E36-G36</f>
        <v>0</v>
      </c>
      <c r="G36" s="266">
        <v>3.6080595587692237</v>
      </c>
      <c r="H36" s="266">
        <v>0</v>
      </c>
      <c r="I36" s="266">
        <v>0</v>
      </c>
      <c r="J36" s="280">
        <v>0</v>
      </c>
      <c r="K36" s="281">
        <v>0</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0</v>
      </c>
    </row>
    <row r="37" spans="1:30" x14ac:dyDescent="0.25">
      <c r="A37" s="60" t="s">
        <v>165</v>
      </c>
      <c r="B37" s="42" t="s">
        <v>164</v>
      </c>
      <c r="C37" s="266">
        <v>85.443244295000014</v>
      </c>
      <c r="D37" s="280">
        <v>66.023445199986924</v>
      </c>
      <c r="E37" s="285">
        <f>J37+N37+G37+P37+T37+X37</f>
        <v>6.6103965999869096</v>
      </c>
      <c r="F37" s="285">
        <f t="shared" si="30"/>
        <v>0</v>
      </c>
      <c r="G37" s="266">
        <v>6.6103965999869096</v>
      </c>
      <c r="H37" s="266">
        <v>0</v>
      </c>
      <c r="I37" s="266">
        <v>0</v>
      </c>
      <c r="J37" s="280">
        <v>0</v>
      </c>
      <c r="K37" s="281">
        <v>0</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8.2831373425400017</v>
      </c>
      <c r="D38" s="280">
        <v>7.8512618070227154</v>
      </c>
      <c r="E38" s="285">
        <f>J38+N38+G38+P38+T38+X38</f>
        <v>1.7900988170227154</v>
      </c>
      <c r="F38" s="285">
        <f>E38-G38</f>
        <v>0</v>
      </c>
      <c r="G38" s="266">
        <v>1.7900988170227154</v>
      </c>
      <c r="H38" s="266">
        <v>0</v>
      </c>
      <c r="I38" s="266">
        <v>0</v>
      </c>
      <c r="J38" s="280">
        <v>0</v>
      </c>
      <c r="K38" s="281">
        <v>0</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0</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22</v>
      </c>
      <c r="D46" s="280">
        <v>22</v>
      </c>
      <c r="E46" s="285">
        <f t="shared" si="31"/>
        <v>1</v>
      </c>
      <c r="F46" s="285">
        <f>E46-G46</f>
        <v>0</v>
      </c>
      <c r="G46" s="266">
        <v>1</v>
      </c>
      <c r="H46" s="266">
        <v>0</v>
      </c>
      <c r="I46" s="268">
        <v>0</v>
      </c>
      <c r="J46" s="280">
        <v>0</v>
      </c>
      <c r="K46" s="281">
        <v>0</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0</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22</v>
      </c>
      <c r="D54" s="280">
        <v>22</v>
      </c>
      <c r="E54" s="285">
        <f t="shared" si="34"/>
        <v>1</v>
      </c>
      <c r="F54" s="285">
        <f t="shared" si="33"/>
        <v>0</v>
      </c>
      <c r="G54" s="266">
        <v>1</v>
      </c>
      <c r="H54" s="266">
        <v>0</v>
      </c>
      <c r="I54" s="268">
        <v>0</v>
      </c>
      <c r="J54" s="280">
        <v>0</v>
      </c>
      <c r="K54" s="281">
        <v>0</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0</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146.75744639254</v>
      </c>
      <c r="D56" s="280">
        <v>140.47808110577887</v>
      </c>
      <c r="E56" s="285">
        <f t="shared" ref="E56:E61" si="36">J56+N56+G56+P56+T56+X56</f>
        <v>12.359640655778858</v>
      </c>
      <c r="F56" s="280">
        <f t="shared" si="33"/>
        <v>0</v>
      </c>
      <c r="G56" s="266">
        <v>12.359640655778858</v>
      </c>
      <c r="H56" s="266">
        <v>0</v>
      </c>
      <c r="I56" s="268">
        <v>0</v>
      </c>
      <c r="J56" s="280">
        <v>0</v>
      </c>
      <c r="K56" s="281">
        <v>0</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0</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22</v>
      </c>
      <c r="D61" s="280">
        <v>22</v>
      </c>
      <c r="E61" s="285">
        <f t="shared" si="36"/>
        <v>1</v>
      </c>
      <c r="F61" s="285">
        <f t="shared" si="33"/>
        <v>0</v>
      </c>
      <c r="G61" s="266">
        <v>1</v>
      </c>
      <c r="H61" s="266">
        <v>0</v>
      </c>
      <c r="I61" s="268">
        <v>0</v>
      </c>
      <c r="J61" s="280">
        <v>0</v>
      </c>
      <c r="K61" s="281">
        <v>0</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0</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56" t="s">
        <v>451</v>
      </c>
      <c r="C69" s="456"/>
      <c r="D69" s="456"/>
      <c r="E69" s="456"/>
      <c r="F69" s="456"/>
      <c r="G69" s="456"/>
      <c r="H69" s="456"/>
      <c r="I69" s="456"/>
      <c r="J69" s="456"/>
      <c r="K69" s="456"/>
      <c r="L69" s="456"/>
      <c r="M69" s="456"/>
      <c r="N69" s="456"/>
      <c r="O69" s="456"/>
      <c r="P69" s="456"/>
      <c r="Q69" s="456"/>
      <c r="R69" s="456"/>
      <c r="S69" s="456"/>
      <c r="T69" s="456"/>
      <c r="U69" s="456"/>
      <c r="V69" s="456"/>
      <c r="W69" s="456"/>
      <c r="X69" s="456"/>
      <c r="Y69" s="456"/>
      <c r="Z69" s="456"/>
      <c r="AA69" s="456"/>
      <c r="AB69" s="456"/>
      <c r="AC69" s="456"/>
    </row>
    <row r="70" spans="1:29" ht="32.25" customHeight="1" x14ac:dyDescent="0.25">
      <c r="B70" s="462"/>
      <c r="C70" s="462"/>
      <c r="D70" s="462"/>
      <c r="E70" s="462"/>
      <c r="F70" s="462"/>
      <c r="G70" s="462"/>
      <c r="H70" s="462"/>
      <c r="I70" s="462"/>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63"/>
      <c r="C72" s="463"/>
      <c r="D72" s="463"/>
      <c r="E72" s="463"/>
      <c r="F72" s="463"/>
      <c r="G72" s="463"/>
      <c r="H72" s="463"/>
      <c r="I72" s="463"/>
      <c r="J72" s="203"/>
      <c r="K72" s="203"/>
    </row>
    <row r="74" spans="1:29" ht="36.75" customHeight="1" x14ac:dyDescent="0.25">
      <c r="B74" s="462"/>
      <c r="C74" s="462"/>
      <c r="D74" s="462"/>
      <c r="E74" s="462"/>
      <c r="F74" s="462"/>
      <c r="G74" s="462"/>
      <c r="H74" s="462"/>
      <c r="I74" s="462"/>
      <c r="J74" s="202"/>
      <c r="K74" s="202"/>
    </row>
    <row r="75" spans="1:29" x14ac:dyDescent="0.25">
      <c r="B75" s="56"/>
      <c r="C75" s="56"/>
      <c r="D75" s="56"/>
      <c r="E75" s="56"/>
      <c r="F75" s="56"/>
      <c r="N75" s="207"/>
    </row>
    <row r="76" spans="1:29" ht="51" customHeight="1" x14ac:dyDescent="0.25">
      <c r="B76" s="462"/>
      <c r="C76" s="462"/>
      <c r="D76" s="462"/>
      <c r="E76" s="462"/>
      <c r="F76" s="462"/>
      <c r="G76" s="462"/>
      <c r="H76" s="462"/>
      <c r="I76" s="462"/>
      <c r="J76" s="202"/>
      <c r="K76" s="202"/>
      <c r="N76" s="207"/>
    </row>
    <row r="77" spans="1:29" ht="32.25" customHeight="1" x14ac:dyDescent="0.25">
      <c r="B77" s="463"/>
      <c r="C77" s="463"/>
      <c r="D77" s="463"/>
      <c r="E77" s="463"/>
      <c r="F77" s="463"/>
      <c r="G77" s="463"/>
      <c r="H77" s="463"/>
      <c r="I77" s="463"/>
      <c r="J77" s="203"/>
      <c r="K77" s="203"/>
    </row>
    <row r="78" spans="1:29" ht="51.75" customHeight="1" x14ac:dyDescent="0.25">
      <c r="B78" s="462"/>
      <c r="C78" s="462"/>
      <c r="D78" s="462"/>
      <c r="E78" s="462"/>
      <c r="F78" s="462"/>
      <c r="G78" s="462"/>
      <c r="H78" s="462"/>
      <c r="I78" s="462"/>
      <c r="J78" s="202"/>
      <c r="K78" s="202"/>
    </row>
    <row r="79" spans="1:29" ht="21.75" customHeight="1" x14ac:dyDescent="0.25">
      <c r="B79" s="464"/>
      <c r="C79" s="464"/>
      <c r="D79" s="464"/>
      <c r="E79" s="464"/>
      <c r="F79" s="464"/>
      <c r="G79" s="464"/>
      <c r="H79" s="464"/>
      <c r="I79" s="464"/>
      <c r="J79" s="204"/>
      <c r="K79" s="204"/>
      <c r="L79" s="55"/>
      <c r="M79" s="55"/>
    </row>
    <row r="80" spans="1:29" ht="23.25" customHeight="1" x14ac:dyDescent="0.25">
      <c r="B80" s="55"/>
      <c r="C80" s="55"/>
      <c r="D80" s="55"/>
      <c r="E80" s="55"/>
      <c r="F80" s="55"/>
    </row>
    <row r="81" spans="2:11" ht="18.75" customHeight="1" x14ac:dyDescent="0.25">
      <c r="B81" s="461"/>
      <c r="C81" s="461"/>
      <c r="D81" s="461"/>
      <c r="E81" s="461"/>
      <c r="F81" s="461"/>
      <c r="G81" s="461"/>
      <c r="H81" s="461"/>
      <c r="I81" s="461"/>
      <c r="J81" s="205"/>
      <c r="K81" s="205"/>
    </row>
  </sheetData>
  <autoFilter ref="A23:AF69" xr:uid="{00000000-0009-0000-0000-00000A000000}"/>
  <mergeCells count="40">
    <mergeCell ref="B81:I81"/>
    <mergeCell ref="B70:I70"/>
    <mergeCell ref="B72:I72"/>
    <mergeCell ref="B74:I74"/>
    <mergeCell ref="B76:I76"/>
    <mergeCell ref="B77:I77"/>
    <mergeCell ref="B78:I78"/>
    <mergeCell ref="B79:I79"/>
    <mergeCell ref="B69:AC69"/>
    <mergeCell ref="T20:W20"/>
    <mergeCell ref="T21:U21"/>
    <mergeCell ref="V21:W21"/>
    <mergeCell ref="P20:S20"/>
    <mergeCell ref="L20:O20"/>
    <mergeCell ref="L21:M21"/>
    <mergeCell ref="N21:O21"/>
    <mergeCell ref="G20:G22"/>
    <mergeCell ref="H21:I21"/>
    <mergeCell ref="H20:K20"/>
    <mergeCell ref="A4:AC4"/>
    <mergeCell ref="A12:AC12"/>
    <mergeCell ref="A9:AC9"/>
    <mergeCell ref="A11:AC11"/>
    <mergeCell ref="A8:AC8"/>
    <mergeCell ref="A6:AC6"/>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9" zoomScale="80" zoomScaleSheetLayoutView="80" workbookViewId="0">
      <selection activeCell="AX9"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c r="AW5" s="297"/>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c r="AW9" s="304"/>
    </row>
    <row r="10" spans="1:49" ht="15.75" x14ac:dyDescent="0.25">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c r="AS10" s="305"/>
      <c r="AT10" s="305"/>
      <c r="AU10" s="305"/>
      <c r="AV10" s="305"/>
      <c r="AW10" s="305"/>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04" t="str">
        <f>'1. паспорт местоположение'!A12:C12</f>
        <v>M_00.0004.000004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row>
    <row r="13" spans="1:49" ht="15.75" x14ac:dyDescent="0.25">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c r="AS13" s="305"/>
      <c r="AT13" s="305"/>
      <c r="AU13" s="305"/>
      <c r="AV13" s="305"/>
      <c r="AW13" s="305"/>
    </row>
    <row r="14" spans="1:49" ht="18.75" x14ac:dyDescent="0.25">
      <c r="A14" s="310"/>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310"/>
      <c r="AB14" s="310"/>
      <c r="AC14" s="310"/>
      <c r="AD14" s="310"/>
      <c r="AE14" s="310"/>
      <c r="AF14" s="310"/>
      <c r="AG14" s="310"/>
      <c r="AH14" s="310"/>
      <c r="AI14" s="310"/>
      <c r="AJ14" s="310"/>
      <c r="AK14" s="310"/>
      <c r="AL14" s="310"/>
      <c r="AM14" s="310"/>
      <c r="AN14" s="310"/>
      <c r="AO14" s="310"/>
      <c r="AP14" s="310"/>
      <c r="AQ14" s="310"/>
      <c r="AR14" s="310"/>
      <c r="AS14" s="310"/>
      <c r="AT14" s="310"/>
      <c r="AU14" s="310"/>
      <c r="AV14" s="310"/>
      <c r="AW14" s="310"/>
    </row>
    <row r="15" spans="1:49" x14ac:dyDescent="0.25">
      <c r="A15" s="304"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row>
    <row r="16" spans="1:49" ht="15.75" x14ac:dyDescent="0.25">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c r="AS16" s="305"/>
      <c r="AT16" s="305"/>
      <c r="AU16" s="305"/>
      <c r="AV16" s="305"/>
      <c r="AW16" s="305"/>
    </row>
    <row r="17" spans="1:56"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c r="AW17" s="345"/>
    </row>
    <row r="18" spans="1:56"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c r="AW18" s="345"/>
    </row>
    <row r="19" spans="1:56"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c r="AW19" s="345"/>
    </row>
    <row r="20" spans="1:56" s="20" customFormat="1"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346"/>
      <c r="AB20" s="346"/>
      <c r="AC20" s="346"/>
      <c r="AD20" s="346"/>
      <c r="AE20" s="346"/>
      <c r="AF20" s="346"/>
      <c r="AG20" s="346"/>
      <c r="AH20" s="346"/>
      <c r="AI20" s="346"/>
      <c r="AJ20" s="346"/>
      <c r="AK20" s="346"/>
      <c r="AL20" s="346"/>
      <c r="AM20" s="346"/>
      <c r="AN20" s="346"/>
      <c r="AO20" s="346"/>
      <c r="AP20" s="346"/>
      <c r="AQ20" s="346"/>
      <c r="AR20" s="346"/>
      <c r="AS20" s="346"/>
      <c r="AT20" s="346"/>
      <c r="AU20" s="346"/>
      <c r="AV20" s="346"/>
      <c r="AW20" s="346"/>
    </row>
    <row r="21" spans="1:56" s="20" customFormat="1" x14ac:dyDescent="0.25">
      <c r="A21" s="468" t="s">
        <v>403</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c r="AW21" s="468"/>
    </row>
    <row r="22" spans="1:56" s="20" customFormat="1" ht="58.5" customHeight="1" x14ac:dyDescent="0.25">
      <c r="A22" s="469" t="s">
        <v>50</v>
      </c>
      <c r="B22" s="472" t="s">
        <v>24</v>
      </c>
      <c r="C22" s="469" t="s">
        <v>49</v>
      </c>
      <c r="D22" s="469" t="s">
        <v>48</v>
      </c>
      <c r="E22" s="475" t="s">
        <v>414</v>
      </c>
      <c r="F22" s="476"/>
      <c r="G22" s="476"/>
      <c r="H22" s="476"/>
      <c r="I22" s="476"/>
      <c r="J22" s="476"/>
      <c r="K22" s="476"/>
      <c r="L22" s="477"/>
      <c r="M22" s="469" t="s">
        <v>47</v>
      </c>
      <c r="N22" s="469" t="s">
        <v>46</v>
      </c>
      <c r="O22" s="469" t="s">
        <v>45</v>
      </c>
      <c r="P22" s="478" t="s">
        <v>206</v>
      </c>
      <c r="Q22" s="478" t="s">
        <v>44</v>
      </c>
      <c r="R22" s="478" t="s">
        <v>43</v>
      </c>
      <c r="S22" s="478" t="s">
        <v>42</v>
      </c>
      <c r="T22" s="478"/>
      <c r="U22" s="479" t="s">
        <v>41</v>
      </c>
      <c r="V22" s="479" t="s">
        <v>40</v>
      </c>
      <c r="W22" s="478" t="s">
        <v>39</v>
      </c>
      <c r="X22" s="478" t="s">
        <v>38</v>
      </c>
      <c r="Y22" s="478" t="s">
        <v>37</v>
      </c>
      <c r="Z22" s="492" t="s">
        <v>36</v>
      </c>
      <c r="AA22" s="478" t="s">
        <v>35</v>
      </c>
      <c r="AB22" s="478" t="s">
        <v>34</v>
      </c>
      <c r="AC22" s="478" t="s">
        <v>33</v>
      </c>
      <c r="AD22" s="478" t="s">
        <v>32</v>
      </c>
      <c r="AE22" s="478" t="s">
        <v>431</v>
      </c>
      <c r="AF22" s="478" t="s">
        <v>31</v>
      </c>
      <c r="AG22" s="478"/>
      <c r="AH22" s="478"/>
      <c r="AI22" s="478"/>
      <c r="AJ22" s="478"/>
      <c r="AK22" s="478"/>
      <c r="AL22" s="478"/>
      <c r="AM22" s="478" t="s">
        <v>30</v>
      </c>
      <c r="AN22" s="478"/>
      <c r="AO22" s="478"/>
      <c r="AP22" s="478"/>
      <c r="AQ22" s="478" t="s">
        <v>29</v>
      </c>
      <c r="AR22" s="478"/>
      <c r="AS22" s="478" t="s">
        <v>28</v>
      </c>
      <c r="AT22" s="478" t="s">
        <v>27</v>
      </c>
      <c r="AU22" s="478" t="s">
        <v>442</v>
      </c>
      <c r="AV22" s="478" t="s">
        <v>26</v>
      </c>
      <c r="AW22" s="482" t="s">
        <v>25</v>
      </c>
      <c r="AX22" s="465" t="s">
        <v>603</v>
      </c>
      <c r="AY22" s="465" t="s">
        <v>604</v>
      </c>
      <c r="AZ22" s="465" t="s">
        <v>434</v>
      </c>
      <c r="BA22" s="465" t="s">
        <v>435</v>
      </c>
      <c r="BB22" s="465" t="s">
        <v>330</v>
      </c>
      <c r="BC22" s="465"/>
      <c r="BD22" s="465"/>
    </row>
    <row r="23" spans="1:56" s="20" customFormat="1" ht="64.5" customHeight="1" x14ac:dyDescent="0.25">
      <c r="A23" s="470"/>
      <c r="B23" s="473"/>
      <c r="C23" s="470"/>
      <c r="D23" s="470"/>
      <c r="E23" s="484" t="s">
        <v>23</v>
      </c>
      <c r="F23" s="486" t="s">
        <v>129</v>
      </c>
      <c r="G23" s="486" t="s">
        <v>128</v>
      </c>
      <c r="H23" s="486" t="s">
        <v>127</v>
      </c>
      <c r="I23" s="490" t="s">
        <v>349</v>
      </c>
      <c r="J23" s="490" t="s">
        <v>350</v>
      </c>
      <c r="K23" s="490" t="s">
        <v>351</v>
      </c>
      <c r="L23" s="486" t="s">
        <v>78</v>
      </c>
      <c r="M23" s="470"/>
      <c r="N23" s="470"/>
      <c r="O23" s="470"/>
      <c r="P23" s="478"/>
      <c r="Q23" s="478"/>
      <c r="R23" s="478"/>
      <c r="S23" s="488" t="s">
        <v>1</v>
      </c>
      <c r="T23" s="488" t="s">
        <v>11</v>
      </c>
      <c r="U23" s="479"/>
      <c r="V23" s="479"/>
      <c r="W23" s="478"/>
      <c r="X23" s="478"/>
      <c r="Y23" s="478"/>
      <c r="Z23" s="478"/>
      <c r="AA23" s="478"/>
      <c r="AB23" s="478"/>
      <c r="AC23" s="478"/>
      <c r="AD23" s="478"/>
      <c r="AE23" s="478"/>
      <c r="AF23" s="478" t="s">
        <v>22</v>
      </c>
      <c r="AG23" s="478"/>
      <c r="AH23" s="478"/>
      <c r="AI23" s="478" t="s">
        <v>21</v>
      </c>
      <c r="AJ23" s="478"/>
      <c r="AK23" s="469" t="s">
        <v>20</v>
      </c>
      <c r="AL23" s="469" t="s">
        <v>19</v>
      </c>
      <c r="AM23" s="469" t="s">
        <v>18</v>
      </c>
      <c r="AN23" s="469" t="s">
        <v>17</v>
      </c>
      <c r="AO23" s="469" t="s">
        <v>16</v>
      </c>
      <c r="AP23" s="469" t="s">
        <v>15</v>
      </c>
      <c r="AQ23" s="469" t="s">
        <v>14</v>
      </c>
      <c r="AR23" s="480" t="s">
        <v>11</v>
      </c>
      <c r="AS23" s="478"/>
      <c r="AT23" s="478"/>
      <c r="AU23" s="478"/>
      <c r="AV23" s="478"/>
      <c r="AW23" s="483"/>
      <c r="AX23" s="466"/>
      <c r="AY23" s="466"/>
      <c r="AZ23" s="466"/>
      <c r="BA23" s="466"/>
      <c r="BB23" s="466"/>
      <c r="BC23" s="466"/>
      <c r="BD23" s="466"/>
    </row>
    <row r="24" spans="1:56" s="20" customFormat="1" ht="96.75" customHeight="1" x14ac:dyDescent="0.25">
      <c r="A24" s="471"/>
      <c r="B24" s="474"/>
      <c r="C24" s="471"/>
      <c r="D24" s="471"/>
      <c r="E24" s="485"/>
      <c r="F24" s="487"/>
      <c r="G24" s="487"/>
      <c r="H24" s="487"/>
      <c r="I24" s="491"/>
      <c r="J24" s="491"/>
      <c r="K24" s="491"/>
      <c r="L24" s="487"/>
      <c r="M24" s="471"/>
      <c r="N24" s="471"/>
      <c r="O24" s="471"/>
      <c r="P24" s="478"/>
      <c r="Q24" s="478"/>
      <c r="R24" s="478"/>
      <c r="S24" s="489"/>
      <c r="T24" s="489"/>
      <c r="U24" s="479"/>
      <c r="V24" s="479"/>
      <c r="W24" s="478"/>
      <c r="X24" s="478"/>
      <c r="Y24" s="478"/>
      <c r="Z24" s="478"/>
      <c r="AA24" s="478"/>
      <c r="AB24" s="478"/>
      <c r="AC24" s="478"/>
      <c r="AD24" s="478"/>
      <c r="AE24" s="478"/>
      <c r="AF24" s="116" t="s">
        <v>13</v>
      </c>
      <c r="AG24" s="150" t="s">
        <v>432</v>
      </c>
      <c r="AH24" s="116" t="s">
        <v>12</v>
      </c>
      <c r="AI24" s="117" t="s">
        <v>1</v>
      </c>
      <c r="AJ24" s="117" t="s">
        <v>11</v>
      </c>
      <c r="AK24" s="471"/>
      <c r="AL24" s="471"/>
      <c r="AM24" s="471"/>
      <c r="AN24" s="471"/>
      <c r="AO24" s="471"/>
      <c r="AP24" s="471"/>
      <c r="AQ24" s="471"/>
      <c r="AR24" s="481"/>
      <c r="AS24" s="478"/>
      <c r="AT24" s="478"/>
      <c r="AU24" s="478"/>
      <c r="AV24" s="478"/>
      <c r="AW24" s="483"/>
      <c r="AX24" s="467"/>
      <c r="AY24" s="467"/>
      <c r="AZ24" s="467"/>
      <c r="BA24" s="467"/>
      <c r="BB24" s="467"/>
      <c r="BC24" s="467"/>
      <c r="BD24" s="467"/>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45290</v>
      </c>
      <c r="E26" s="177">
        <v>0</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276607.96060851926</v>
      </c>
      <c r="Q26" s="177" t="s">
        <v>425</v>
      </c>
      <c r="R26" s="179">
        <f>SUM(R27:R86)</f>
        <v>276607.96060851926</v>
      </c>
      <c r="S26" s="177" t="s">
        <v>425</v>
      </c>
      <c r="T26" s="177" t="s">
        <v>425</v>
      </c>
      <c r="U26" s="177" t="s">
        <v>425</v>
      </c>
      <c r="V26" s="177" t="s">
        <v>425</v>
      </c>
      <c r="W26" s="177" t="s">
        <v>425</v>
      </c>
      <c r="X26" s="177" t="s">
        <v>425</v>
      </c>
      <c r="Y26" s="177" t="s">
        <v>425</v>
      </c>
      <c r="Z26" s="177" t="s">
        <v>425</v>
      </c>
      <c r="AA26" s="177" t="s">
        <v>425</v>
      </c>
      <c r="AB26" s="179">
        <f>SUM(AB27:AB86)</f>
        <v>247297.58439999999</v>
      </c>
      <c r="AC26" s="177" t="s">
        <v>425</v>
      </c>
      <c r="AD26" s="179">
        <f>SUM(AD27:AD86)</f>
        <v>296757.10128</v>
      </c>
      <c r="AE26" s="179">
        <f>SUM(AE27:AE86)</f>
        <v>147832.77502999996</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135023.81573999999</v>
      </c>
      <c r="AY26" s="179">
        <f t="shared" si="46"/>
        <v>149524.32625000001</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94402</v>
      </c>
      <c r="Q27" s="214" t="s">
        <v>512</v>
      </c>
      <c r="R27" s="215">
        <v>94402</v>
      </c>
      <c r="S27" s="214" t="s">
        <v>513</v>
      </c>
      <c r="T27" s="214" t="s">
        <v>513</v>
      </c>
      <c r="U27" s="214">
        <v>3</v>
      </c>
      <c r="V27" s="214">
        <v>2</v>
      </c>
      <c r="W27" s="214" t="s">
        <v>514</v>
      </c>
      <c r="X27" s="214" t="s">
        <v>515</v>
      </c>
      <c r="Y27" s="214" t="s">
        <v>516</v>
      </c>
      <c r="Z27" s="214">
        <v>1</v>
      </c>
      <c r="AA27" s="214" t="s">
        <v>517</v>
      </c>
      <c r="AB27" s="215">
        <v>79000</v>
      </c>
      <c r="AC27" s="214" t="s">
        <v>518</v>
      </c>
      <c r="AD27" s="215">
        <v>94800</v>
      </c>
      <c r="AE27" s="291">
        <f>IF(IFERROR(AD27-AY27,"нд")&lt;0,0,IFERROR(AD27-AY27,"нд"))</f>
        <v>3156.0737499999814</v>
      </c>
      <c r="AF27" s="214">
        <v>32212009367</v>
      </c>
      <c r="AG27" s="214" t="s">
        <v>519</v>
      </c>
      <c r="AH27" s="214" t="s">
        <v>520</v>
      </c>
      <c r="AI27" s="216">
        <v>44926</v>
      </c>
      <c r="AJ27" s="216">
        <v>44924</v>
      </c>
      <c r="AK27" s="216">
        <v>44947</v>
      </c>
      <c r="AL27" s="216">
        <v>44965</v>
      </c>
      <c r="AM27" s="214" t="s">
        <v>425</v>
      </c>
      <c r="AN27" s="214" t="s">
        <v>425</v>
      </c>
      <c r="AO27" s="214" t="s">
        <v>425</v>
      </c>
      <c r="AP27" s="214" t="s">
        <v>425</v>
      </c>
      <c r="AQ27" s="216">
        <v>44985</v>
      </c>
      <c r="AR27" s="216">
        <v>44984</v>
      </c>
      <c r="AS27" s="216">
        <v>44985</v>
      </c>
      <c r="AT27" s="216">
        <v>44984</v>
      </c>
      <c r="AU27" s="216">
        <v>45307</v>
      </c>
      <c r="AV27" s="214" t="s">
        <v>425</v>
      </c>
      <c r="AW27" s="214" t="s">
        <v>425</v>
      </c>
      <c r="AX27" s="217">
        <v>85961.815739999991</v>
      </c>
      <c r="AY27" s="217">
        <v>91643.926250000019</v>
      </c>
      <c r="AZ27" s="215" t="s">
        <v>521</v>
      </c>
      <c r="BA27" s="215" t="s">
        <v>522</v>
      </c>
      <c r="BB27" s="215" t="s">
        <v>518</v>
      </c>
      <c r="BC27" s="215" t="s">
        <v>523</v>
      </c>
      <c r="BD27" s="215" t="str">
        <f>CONCATENATE(BB27,", ",BA27,", ",N27,", ","договор № ",BC27)</f>
        <v>ОБЩЕСТВО С ОГРАНИЧЕННОЙ ОТВЕТСТВЕННОСТЬЮ "ВЕЛЛЭНЕРДЖИ",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ИП-23-00028 от 27.02.2023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524</v>
      </c>
      <c r="N28" s="214" t="s">
        <v>525</v>
      </c>
      <c r="O28" s="214" t="s">
        <v>511</v>
      </c>
      <c r="P28" s="215">
        <v>7841</v>
      </c>
      <c r="Q28" s="214" t="s">
        <v>512</v>
      </c>
      <c r="R28" s="215">
        <v>7841</v>
      </c>
      <c r="S28" s="214" t="s">
        <v>526</v>
      </c>
      <c r="T28" s="214" t="s">
        <v>526</v>
      </c>
      <c r="U28" s="214">
        <v>3</v>
      </c>
      <c r="V28" s="214">
        <v>8</v>
      </c>
      <c r="W28" s="214" t="s">
        <v>527</v>
      </c>
      <c r="X28" s="214" t="s">
        <v>528</v>
      </c>
      <c r="Y28" s="214" t="s">
        <v>529</v>
      </c>
      <c r="Z28" s="214">
        <v>1</v>
      </c>
      <c r="AA28" s="214" t="s">
        <v>530</v>
      </c>
      <c r="AB28" s="215">
        <v>4970</v>
      </c>
      <c r="AC28" s="214" t="s">
        <v>531</v>
      </c>
      <c r="AD28" s="215">
        <v>5964</v>
      </c>
      <c r="AE28" s="291">
        <f t="shared" ref="AE28:AE86" si="49">IF(IFERROR(AD28-AY28,"нд")&lt;0,0,IFERROR(AD28-AY28,"нд"))</f>
        <v>994</v>
      </c>
      <c r="AF28" s="214">
        <v>31907796072</v>
      </c>
      <c r="AG28" s="214" t="s">
        <v>519</v>
      </c>
      <c r="AH28" s="214" t="s">
        <v>532</v>
      </c>
      <c r="AI28" s="216">
        <v>43585</v>
      </c>
      <c r="AJ28" s="216">
        <v>43592</v>
      </c>
      <c r="AK28" s="216">
        <v>43600</v>
      </c>
      <c r="AL28" s="216">
        <v>43609</v>
      </c>
      <c r="AM28" s="214" t="s">
        <v>425</v>
      </c>
      <c r="AN28" s="214" t="s">
        <v>425</v>
      </c>
      <c r="AO28" s="214" t="s">
        <v>425</v>
      </c>
      <c r="AP28" s="214" t="s">
        <v>425</v>
      </c>
      <c r="AQ28" s="216">
        <v>43629</v>
      </c>
      <c r="AR28" s="216">
        <v>43635</v>
      </c>
      <c r="AS28" s="216">
        <v>43629</v>
      </c>
      <c r="AT28" s="216">
        <v>43635</v>
      </c>
      <c r="AU28" s="216">
        <v>44190</v>
      </c>
      <c r="AV28" s="214" t="s">
        <v>425</v>
      </c>
      <c r="AW28" s="214" t="s">
        <v>425</v>
      </c>
      <c r="AX28" s="215">
        <v>4970</v>
      </c>
      <c r="AY28" s="215">
        <v>4970</v>
      </c>
      <c r="AZ28" s="215" t="s">
        <v>521</v>
      </c>
      <c r="BA28" s="215" t="s">
        <v>524</v>
      </c>
      <c r="BB28" s="215" t="s">
        <v>533</v>
      </c>
      <c r="BC28" s="215" t="s">
        <v>534</v>
      </c>
      <c r="BD28" s="215" t="str">
        <f t="shared" ref="BD28:BD86" si="50">CONCATENATE(BB28,", ",BA28,", ",N28,", ","договор № ",BC28)</f>
        <v>ООО "Инженерная компания Сибири", ПИР, Проектно-изыскательские работы по реконструкции ПС 220 кВ Южная в части замены ОД, КЗ 220 кВ, установки ячеек выключателей 220 кВ (3 шт.), замены ТСН, договор № ИП-19-00144 от 19.06.2019</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535</v>
      </c>
      <c r="N29" s="214" t="s">
        <v>536</v>
      </c>
      <c r="O29" s="214" t="s">
        <v>511</v>
      </c>
      <c r="P29" s="215">
        <v>29492.90060851927</v>
      </c>
      <c r="Q29" s="214" t="s">
        <v>512</v>
      </c>
      <c r="R29" s="215">
        <v>29492.90060851927</v>
      </c>
      <c r="S29" s="214" t="s">
        <v>537</v>
      </c>
      <c r="T29" s="214" t="s">
        <v>537</v>
      </c>
      <c r="U29" s="214">
        <v>3</v>
      </c>
      <c r="V29" s="214">
        <v>3</v>
      </c>
      <c r="W29" s="214" t="s">
        <v>538</v>
      </c>
      <c r="X29" s="214" t="s">
        <v>539</v>
      </c>
      <c r="Y29" s="214" t="s">
        <v>516</v>
      </c>
      <c r="Z29" s="214">
        <v>1</v>
      </c>
      <c r="AA29" s="214" t="s">
        <v>540</v>
      </c>
      <c r="AB29" s="215">
        <v>29080</v>
      </c>
      <c r="AC29" s="214" t="s">
        <v>541</v>
      </c>
      <c r="AD29" s="215">
        <v>34896</v>
      </c>
      <c r="AE29" s="291">
        <f t="shared" si="49"/>
        <v>0</v>
      </c>
      <c r="AF29" s="214">
        <v>31908464476</v>
      </c>
      <c r="AG29" s="214" t="s">
        <v>519</v>
      </c>
      <c r="AH29" s="214" t="s">
        <v>532</v>
      </c>
      <c r="AI29" s="216">
        <v>43769</v>
      </c>
      <c r="AJ29" s="216">
        <v>43777</v>
      </c>
      <c r="AK29" s="216">
        <v>43781</v>
      </c>
      <c r="AL29" s="216">
        <v>43810</v>
      </c>
      <c r="AM29" s="214" t="s">
        <v>425</v>
      </c>
      <c r="AN29" s="214" t="s">
        <v>425</v>
      </c>
      <c r="AO29" s="214" t="s">
        <v>425</v>
      </c>
      <c r="AP29" s="214" t="s">
        <v>425</v>
      </c>
      <c r="AQ29" s="216">
        <v>43830</v>
      </c>
      <c r="AR29" s="216">
        <v>43817</v>
      </c>
      <c r="AS29" s="216">
        <v>43830</v>
      </c>
      <c r="AT29" s="216">
        <v>44165</v>
      </c>
      <c r="AU29" s="216">
        <v>44144</v>
      </c>
      <c r="AV29" s="214" t="s">
        <v>425</v>
      </c>
      <c r="AW29" s="214" t="s">
        <v>425</v>
      </c>
      <c r="AX29" s="215">
        <v>29580</v>
      </c>
      <c r="AY29" s="215">
        <v>35496</v>
      </c>
      <c r="AZ29" s="215" t="s">
        <v>542</v>
      </c>
      <c r="BA29" s="215" t="s">
        <v>535</v>
      </c>
      <c r="BB29" s="215" t="s">
        <v>543</v>
      </c>
      <c r="BC29" s="215" t="s">
        <v>544</v>
      </c>
      <c r="BD29" s="215" t="str">
        <f t="shared" si="50"/>
        <v>ООО "Остерон", ТМЦ, Поставка выключателей баковых элегазовых 220 кВ, договор № ПД-19-00393 от 18.12.2019</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535</v>
      </c>
      <c r="N30" s="214" t="s">
        <v>545</v>
      </c>
      <c r="O30" s="214" t="s">
        <v>511</v>
      </c>
      <c r="P30" s="215">
        <v>1347.5</v>
      </c>
      <c r="Q30" s="214" t="s">
        <v>512</v>
      </c>
      <c r="R30" s="215">
        <v>1347.5</v>
      </c>
      <c r="S30" s="214" t="s">
        <v>546</v>
      </c>
      <c r="T30" s="214" t="s">
        <v>546</v>
      </c>
      <c r="U30" s="214">
        <v>8</v>
      </c>
      <c r="V30" s="214">
        <v>3</v>
      </c>
      <c r="W30" s="214" t="s">
        <v>547</v>
      </c>
      <c r="X30" s="214" t="s">
        <v>548</v>
      </c>
      <c r="Y30" s="214" t="s">
        <v>516</v>
      </c>
      <c r="Z30" s="214" t="s">
        <v>425</v>
      </c>
      <c r="AA30" s="214" t="s">
        <v>549</v>
      </c>
      <c r="AB30" s="215">
        <v>592</v>
      </c>
      <c r="AC30" s="214" t="s">
        <v>550</v>
      </c>
      <c r="AD30" s="215">
        <v>710.4</v>
      </c>
      <c r="AE30" s="291">
        <f t="shared" si="49"/>
        <v>0</v>
      </c>
      <c r="AF30" s="214">
        <v>32009462691</v>
      </c>
      <c r="AG30" s="214" t="s">
        <v>519</v>
      </c>
      <c r="AH30" s="214" t="s">
        <v>532</v>
      </c>
      <c r="AI30" s="216">
        <v>44104</v>
      </c>
      <c r="AJ30" s="216">
        <v>44077</v>
      </c>
      <c r="AK30" s="216">
        <v>44085</v>
      </c>
      <c r="AL30" s="216">
        <v>44099</v>
      </c>
      <c r="AM30" s="214" t="s">
        <v>425</v>
      </c>
      <c r="AN30" s="214" t="s">
        <v>425</v>
      </c>
      <c r="AO30" s="214" t="s">
        <v>425</v>
      </c>
      <c r="AP30" s="214" t="s">
        <v>425</v>
      </c>
      <c r="AQ30" s="216">
        <v>44119</v>
      </c>
      <c r="AR30" s="216">
        <v>44119</v>
      </c>
      <c r="AS30" s="216">
        <v>44119</v>
      </c>
      <c r="AT30" s="216">
        <v>44165</v>
      </c>
      <c r="AU30" s="216">
        <v>44151</v>
      </c>
      <c r="AV30" s="214" t="s">
        <v>425</v>
      </c>
      <c r="AW30" s="214" t="s">
        <v>425</v>
      </c>
      <c r="AX30" s="215">
        <v>592</v>
      </c>
      <c r="AY30" s="215">
        <v>710.4</v>
      </c>
      <c r="AZ30" s="215" t="s">
        <v>542</v>
      </c>
      <c r="BA30" s="215" t="s">
        <v>535</v>
      </c>
      <c r="BB30" s="215" t="s">
        <v>551</v>
      </c>
      <c r="BC30" s="215" t="s">
        <v>552</v>
      </c>
      <c r="BD30" s="215" t="str">
        <f t="shared" si="50"/>
        <v>Акционерное общество "Торговый дом "Узэлектротехкомплект", ТМЦ, Поставка трансформаторов ТМГ, договор № ПД-20-00223 от 15.10.2020</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535</v>
      </c>
      <c r="N31" s="214" t="s">
        <v>553</v>
      </c>
      <c r="O31" s="214" t="s">
        <v>511</v>
      </c>
      <c r="P31" s="215">
        <v>4800</v>
      </c>
      <c r="Q31" s="214" t="s">
        <v>512</v>
      </c>
      <c r="R31" s="215">
        <v>4800</v>
      </c>
      <c r="S31" s="214" t="s">
        <v>546</v>
      </c>
      <c r="T31" s="214" t="s">
        <v>546</v>
      </c>
      <c r="U31" s="214">
        <v>8</v>
      </c>
      <c r="V31" s="214">
        <v>2</v>
      </c>
      <c r="W31" s="214" t="s">
        <v>554</v>
      </c>
      <c r="X31" s="214" t="s">
        <v>555</v>
      </c>
      <c r="Y31" s="214" t="s">
        <v>516</v>
      </c>
      <c r="Z31" s="214" t="s">
        <v>425</v>
      </c>
      <c r="AA31" s="214" t="s">
        <v>555</v>
      </c>
      <c r="AB31" s="215">
        <v>4560</v>
      </c>
      <c r="AC31" s="214" t="s">
        <v>556</v>
      </c>
      <c r="AD31" s="215">
        <v>5472</v>
      </c>
      <c r="AE31" s="291">
        <f t="shared" si="49"/>
        <v>0</v>
      </c>
      <c r="AF31" s="214">
        <v>32009462728</v>
      </c>
      <c r="AG31" s="214" t="s">
        <v>519</v>
      </c>
      <c r="AH31" s="214" t="s">
        <v>532</v>
      </c>
      <c r="AI31" s="216">
        <v>44104</v>
      </c>
      <c r="AJ31" s="216">
        <v>44077</v>
      </c>
      <c r="AK31" s="216">
        <v>44085</v>
      </c>
      <c r="AL31" s="216">
        <v>44099</v>
      </c>
      <c r="AM31" s="214" t="s">
        <v>425</v>
      </c>
      <c r="AN31" s="214" t="s">
        <v>425</v>
      </c>
      <c r="AO31" s="214" t="s">
        <v>425</v>
      </c>
      <c r="AP31" s="214" t="s">
        <v>425</v>
      </c>
      <c r="AQ31" s="216">
        <v>44119</v>
      </c>
      <c r="AR31" s="216">
        <v>44118</v>
      </c>
      <c r="AS31" s="216">
        <v>44119</v>
      </c>
      <c r="AT31" s="216">
        <v>44165</v>
      </c>
      <c r="AU31" s="216">
        <v>44173</v>
      </c>
      <c r="AV31" s="214" t="s">
        <v>425</v>
      </c>
      <c r="AW31" s="214" t="s">
        <v>425</v>
      </c>
      <c r="AX31" s="215">
        <v>4560</v>
      </c>
      <c r="AY31" s="215">
        <v>5472</v>
      </c>
      <c r="AZ31" s="215" t="s">
        <v>542</v>
      </c>
      <c r="BA31" s="215" t="s">
        <v>535</v>
      </c>
      <c r="BB31" s="215" t="s">
        <v>557</v>
      </c>
      <c r="BC31" s="215" t="s">
        <v>558</v>
      </c>
      <c r="BD31" s="215" t="str">
        <f t="shared" si="50"/>
        <v>Индивидуальный предприниматель Григорьянц Артем Александрович, ТМЦ, Поставка трансформаторов 220 кВ, договор № ПД-20-00217 от 14.10.2020</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509</v>
      </c>
      <c r="N32" s="214" t="s">
        <v>559</v>
      </c>
      <c r="O32" s="214" t="s">
        <v>511</v>
      </c>
      <c r="P32" s="215">
        <v>61209.78</v>
      </c>
      <c r="Q32" s="214" t="s">
        <v>512</v>
      </c>
      <c r="R32" s="215">
        <v>61209.78</v>
      </c>
      <c r="S32" s="214" t="s">
        <v>513</v>
      </c>
      <c r="T32" s="214" t="s">
        <v>513</v>
      </c>
      <c r="U32" s="214">
        <v>3</v>
      </c>
      <c r="V32" s="214">
        <v>1</v>
      </c>
      <c r="W32" s="214" t="s">
        <v>560</v>
      </c>
      <c r="X32" s="214">
        <v>59985.5844</v>
      </c>
      <c r="Y32" s="214" t="s">
        <v>516</v>
      </c>
      <c r="Z32" s="214">
        <v>1</v>
      </c>
      <c r="AA32" s="214">
        <v>59985.5844</v>
      </c>
      <c r="AB32" s="215">
        <v>59985.5844</v>
      </c>
      <c r="AC32" s="214" t="s">
        <v>560</v>
      </c>
      <c r="AD32" s="215">
        <v>71982.701279999994</v>
      </c>
      <c r="AE32" s="291">
        <f t="shared" si="49"/>
        <v>71982.701279999994</v>
      </c>
      <c r="AF32" s="214">
        <v>32211333215</v>
      </c>
      <c r="AG32" s="214" t="s">
        <v>519</v>
      </c>
      <c r="AH32" s="214" t="s">
        <v>520</v>
      </c>
      <c r="AI32" s="216">
        <v>44681</v>
      </c>
      <c r="AJ32" s="216">
        <v>44672</v>
      </c>
      <c r="AK32" s="216">
        <v>44689</v>
      </c>
      <c r="AL32" s="216">
        <v>44701</v>
      </c>
      <c r="AM32" s="214" t="s">
        <v>425</v>
      </c>
      <c r="AN32" s="214" t="s">
        <v>425</v>
      </c>
      <c r="AO32" s="214" t="s">
        <v>425</v>
      </c>
      <c r="AP32" s="214" t="s">
        <v>425</v>
      </c>
      <c r="AQ32" s="216">
        <v>44721</v>
      </c>
      <c r="AR32" s="216">
        <v>44714</v>
      </c>
      <c r="AS32" s="216">
        <v>44721</v>
      </c>
      <c r="AT32" s="216">
        <v>44714</v>
      </c>
      <c r="AU32" s="216">
        <v>45290</v>
      </c>
      <c r="AV32" s="214" t="s">
        <v>561</v>
      </c>
      <c r="AW32" s="214" t="s">
        <v>425</v>
      </c>
      <c r="AX32" s="215">
        <v>0</v>
      </c>
      <c r="AY32" s="215">
        <v>0</v>
      </c>
      <c r="AZ32" s="215" t="s">
        <v>521</v>
      </c>
      <c r="BA32" s="215" t="s">
        <v>522</v>
      </c>
      <c r="BB32" s="215" t="s">
        <v>562</v>
      </c>
      <c r="BC32" s="215" t="s">
        <v>563</v>
      </c>
      <c r="BD32" s="215" t="str">
        <f t="shared" si="50"/>
        <v>ООО "ПРОЕКТНЫЙ ЦЕНТР СИБИРИ",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ИП-22-00138 от 02.06.2022</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509</v>
      </c>
      <c r="N33" s="214" t="s">
        <v>559</v>
      </c>
      <c r="O33" s="214" t="s">
        <v>511</v>
      </c>
      <c r="P33" s="215">
        <v>61209.78</v>
      </c>
      <c r="Q33" s="214" t="s">
        <v>512</v>
      </c>
      <c r="R33" s="215">
        <v>61209.78</v>
      </c>
      <c r="S33" s="214" t="s">
        <v>513</v>
      </c>
      <c r="T33" s="214" t="s">
        <v>513</v>
      </c>
      <c r="U33" s="214">
        <v>3</v>
      </c>
      <c r="V33" s="214">
        <v>2</v>
      </c>
      <c r="W33" s="214" t="s">
        <v>564</v>
      </c>
      <c r="X33" s="214" t="s">
        <v>565</v>
      </c>
      <c r="Y33" s="214" t="s">
        <v>516</v>
      </c>
      <c r="Z33" s="214">
        <v>1</v>
      </c>
      <c r="AA33" s="214" t="s">
        <v>566</v>
      </c>
      <c r="AB33" s="215">
        <v>59750</v>
      </c>
      <c r="AC33" s="214" t="s">
        <v>567</v>
      </c>
      <c r="AD33" s="215">
        <v>71700</v>
      </c>
      <c r="AE33" s="291">
        <f t="shared" si="49"/>
        <v>71700</v>
      </c>
      <c r="AF33" s="214">
        <v>32211176333</v>
      </c>
      <c r="AG33" s="214" t="s">
        <v>519</v>
      </c>
      <c r="AH33" s="214" t="s">
        <v>520</v>
      </c>
      <c r="AI33" s="216">
        <v>44620</v>
      </c>
      <c r="AJ33" s="216">
        <v>44620</v>
      </c>
      <c r="AK33" s="216">
        <v>44647</v>
      </c>
      <c r="AL33" s="216">
        <v>44651</v>
      </c>
      <c r="AM33" s="214" t="s">
        <v>425</v>
      </c>
      <c r="AN33" s="214" t="s">
        <v>425</v>
      </c>
      <c r="AO33" s="214" t="s">
        <v>425</v>
      </c>
      <c r="AP33" s="214" t="s">
        <v>425</v>
      </c>
      <c r="AQ33" s="216">
        <v>44671</v>
      </c>
      <c r="AR33" s="216">
        <v>44669</v>
      </c>
      <c r="AS33" s="216">
        <v>44671</v>
      </c>
      <c r="AT33" s="216">
        <v>44669</v>
      </c>
      <c r="AU33" s="216">
        <v>45290</v>
      </c>
      <c r="AV33" s="214" t="s">
        <v>561</v>
      </c>
      <c r="AW33" s="214" t="s">
        <v>425</v>
      </c>
      <c r="AX33" s="215">
        <v>0</v>
      </c>
      <c r="AY33" s="215">
        <v>0</v>
      </c>
      <c r="AZ33" s="215" t="s">
        <v>521</v>
      </c>
      <c r="BA33" s="215" t="s">
        <v>522</v>
      </c>
      <c r="BB33" s="215" t="s">
        <v>567</v>
      </c>
      <c r="BC33" s="215" t="s">
        <v>568</v>
      </c>
      <c r="BD33" s="215" t="str">
        <f t="shared" si="50"/>
        <v>АО "РЭМиС",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ИП-22-00097 от 18.04.2022</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535</v>
      </c>
      <c r="N34" s="214" t="s">
        <v>569</v>
      </c>
      <c r="O34" s="214" t="s">
        <v>511</v>
      </c>
      <c r="P34" s="215">
        <v>16305</v>
      </c>
      <c r="Q34" s="214" t="s">
        <v>512</v>
      </c>
      <c r="R34" s="215">
        <v>16305</v>
      </c>
      <c r="S34" s="214" t="s">
        <v>570</v>
      </c>
      <c r="T34" s="214" t="s">
        <v>570</v>
      </c>
      <c r="U34" s="214">
        <v>6</v>
      </c>
      <c r="V34" s="214">
        <v>7</v>
      </c>
      <c r="W34" s="214" t="s">
        <v>571</v>
      </c>
      <c r="X34" s="214" t="s">
        <v>572</v>
      </c>
      <c r="Y34" s="214" t="s">
        <v>573</v>
      </c>
      <c r="Z34" s="214">
        <v>1</v>
      </c>
      <c r="AA34" s="214" t="s">
        <v>574</v>
      </c>
      <c r="AB34" s="215">
        <v>9360</v>
      </c>
      <c r="AC34" s="214" t="s">
        <v>575</v>
      </c>
      <c r="AD34" s="215">
        <v>11232</v>
      </c>
      <c r="AE34" s="291">
        <f t="shared" si="49"/>
        <v>0</v>
      </c>
      <c r="AF34" s="214" t="s">
        <v>425</v>
      </c>
      <c r="AG34" s="214" t="s">
        <v>519</v>
      </c>
      <c r="AH34" s="214" t="s">
        <v>532</v>
      </c>
      <c r="AI34" s="216">
        <v>44135</v>
      </c>
      <c r="AJ34" s="216">
        <v>44127</v>
      </c>
      <c r="AK34" s="216">
        <v>44137</v>
      </c>
      <c r="AL34" s="216">
        <v>44148</v>
      </c>
      <c r="AM34" s="214" t="s">
        <v>425</v>
      </c>
      <c r="AN34" s="214" t="s">
        <v>425</v>
      </c>
      <c r="AO34" s="214" t="s">
        <v>425</v>
      </c>
      <c r="AP34" s="214" t="s">
        <v>425</v>
      </c>
      <c r="AQ34" s="216">
        <v>44168</v>
      </c>
      <c r="AR34" s="216">
        <v>44160</v>
      </c>
      <c r="AS34" s="216">
        <v>44168</v>
      </c>
      <c r="AT34" s="216">
        <v>44175</v>
      </c>
      <c r="AU34" s="216">
        <v>44193</v>
      </c>
      <c r="AV34" s="214" t="s">
        <v>425</v>
      </c>
      <c r="AW34" s="214" t="s">
        <v>425</v>
      </c>
      <c r="AX34" s="215">
        <v>9360</v>
      </c>
      <c r="AY34" s="215">
        <v>11232</v>
      </c>
      <c r="AZ34" s="215" t="s">
        <v>542</v>
      </c>
      <c r="BA34" s="215" t="s">
        <v>535</v>
      </c>
      <c r="BB34" s="215" t="s">
        <v>576</v>
      </c>
      <c r="BC34" s="215" t="s">
        <v>577</v>
      </c>
      <c r="BD34" s="215" t="str">
        <f t="shared" si="50"/>
        <v>ООО "ТД "Пермснаб", ТМЦ, Поставка разъединителей, договор № ПД-20-00272 от 25.11.2020</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M23:AM24"/>
    <mergeCell ref="AN23:AN24"/>
    <mergeCell ref="AO23:AO24"/>
    <mergeCell ref="AP23:AP24"/>
    <mergeCell ref="AT22:AT24"/>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BC22:BC24"/>
    <mergeCell ref="BD22:BD24"/>
    <mergeCell ref="AX22:AX24"/>
    <mergeCell ref="AY22:AY24"/>
    <mergeCell ref="AZ22:AZ24"/>
    <mergeCell ref="BA22:BA24"/>
    <mergeCell ref="BB22:BB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3" t="str">
        <f>'1. паспорт местоположение'!A5:C5</f>
        <v>Год раскрытия информации: 2024 год</v>
      </c>
      <c r="B5" s="493"/>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04" t="str">
        <f>'1. паспорт местоположение'!A9:C9</f>
        <v>Акционерное общество "Электромагистраль"</v>
      </c>
      <c r="B9" s="304"/>
      <c r="C9" s="118"/>
      <c r="D9" s="118"/>
      <c r="E9" s="118"/>
      <c r="F9" s="118"/>
      <c r="G9" s="118"/>
      <c r="H9" s="118"/>
    </row>
    <row r="10" spans="1:8" x14ac:dyDescent="0.25">
      <c r="A10" s="305" t="s">
        <v>8</v>
      </c>
      <c r="B10" s="305"/>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04" t="str">
        <f>'1. паспорт местоположение'!A12:C12</f>
        <v>M_00.0004.000004</v>
      </c>
      <c r="B12" s="304"/>
      <c r="C12" s="118"/>
      <c r="D12" s="118"/>
      <c r="E12" s="118"/>
      <c r="F12" s="118"/>
      <c r="G12" s="118"/>
      <c r="H12" s="118"/>
    </row>
    <row r="13" spans="1:8" x14ac:dyDescent="0.25">
      <c r="A13" s="305" t="s">
        <v>7</v>
      </c>
      <c r="B13" s="305"/>
      <c r="C13" s="119"/>
      <c r="D13" s="119"/>
      <c r="E13" s="119"/>
      <c r="F13" s="119"/>
      <c r="G13" s="119"/>
      <c r="H13" s="119"/>
    </row>
    <row r="14" spans="1:8" ht="18.75" x14ac:dyDescent="0.25">
      <c r="A14" s="9"/>
      <c r="B14" s="9"/>
      <c r="C14" s="9"/>
      <c r="D14" s="9"/>
      <c r="E14" s="9"/>
      <c r="F14" s="9"/>
      <c r="G14" s="9"/>
      <c r="H14" s="9"/>
    </row>
    <row r="15" spans="1:8" ht="48" customHeight="1" x14ac:dyDescent="0.25">
      <c r="A15" s="361"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5" s="361"/>
      <c r="C15" s="118"/>
      <c r="D15" s="118"/>
      <c r="E15" s="118"/>
      <c r="F15" s="118"/>
      <c r="G15" s="118"/>
      <c r="H15" s="118"/>
    </row>
    <row r="16" spans="1:8" x14ac:dyDescent="0.25">
      <c r="A16" s="305" t="s">
        <v>5</v>
      </c>
      <c r="B16" s="305"/>
      <c r="C16" s="119"/>
      <c r="D16" s="119"/>
      <c r="E16" s="119"/>
      <c r="F16" s="119"/>
      <c r="G16" s="119"/>
      <c r="H16" s="119"/>
    </row>
    <row r="17" spans="1:2" x14ac:dyDescent="0.25">
      <c r="B17" s="110"/>
    </row>
    <row r="18" spans="1:2" ht="33.75" customHeight="1" x14ac:dyDescent="0.25">
      <c r="A18" s="495" t="s">
        <v>404</v>
      </c>
      <c r="B18" s="496"/>
    </row>
    <row r="19" spans="1:2" x14ac:dyDescent="0.25">
      <c r="B19" s="37"/>
    </row>
    <row r="20" spans="1:2" x14ac:dyDescent="0.25">
      <c r="B20" s="111"/>
    </row>
    <row r="21" spans="1:2" x14ac:dyDescent="0.25">
      <c r="A21" s="157" t="s">
        <v>305</v>
      </c>
      <c r="B21" s="157" t="s">
        <v>589</v>
      </c>
    </row>
    <row r="22" spans="1:2" x14ac:dyDescent="0.25">
      <c r="A22" s="157" t="s">
        <v>306</v>
      </c>
      <c r="B22" s="157" t="s">
        <v>594</v>
      </c>
    </row>
    <row r="23" spans="1:2" x14ac:dyDescent="0.25">
      <c r="A23" s="157" t="s">
        <v>288</v>
      </c>
      <c r="B23" s="157" t="s">
        <v>580</v>
      </c>
    </row>
    <row r="24" spans="1:2" x14ac:dyDescent="0.25">
      <c r="A24" s="157" t="s">
        <v>307</v>
      </c>
      <c r="B24" s="157" t="s">
        <v>425</v>
      </c>
    </row>
    <row r="25" spans="1:2" x14ac:dyDescent="0.25">
      <c r="A25" s="158" t="s">
        <v>308</v>
      </c>
      <c r="B25" s="175">
        <v>45503</v>
      </c>
    </row>
    <row r="26" spans="1:2" x14ac:dyDescent="0.25">
      <c r="A26" s="158" t="s">
        <v>309</v>
      </c>
      <c r="B26" s="160" t="s">
        <v>593</v>
      </c>
    </row>
    <row r="27" spans="1:2" x14ac:dyDescent="0.25">
      <c r="A27" s="160" t="str">
        <f>CONCATENATE("Стоимость проекта в прогнозных ценах, млн. руб. с НДС")</f>
        <v>Стоимость проекта в прогнозных ценах, млн. руб. с НДС</v>
      </c>
      <c r="B27" s="171">
        <v>166.67647827294462</v>
      </c>
    </row>
    <row r="28" spans="1:2" ht="93.75" customHeight="1" x14ac:dyDescent="0.25">
      <c r="A28" s="159" t="s">
        <v>310</v>
      </c>
      <c r="B28" s="162" t="s">
        <v>581</v>
      </c>
    </row>
    <row r="29" spans="1:2" ht="28.5" x14ac:dyDescent="0.25">
      <c r="A29" s="160" t="s">
        <v>311</v>
      </c>
      <c r="B29" s="171">
        <f>'7. Паспорт отчет о закупке'!$AB$26*1.2/1000</f>
        <v>296.75710128000003</v>
      </c>
    </row>
    <row r="30" spans="1:2" ht="28.5" x14ac:dyDescent="0.25">
      <c r="A30" s="160" t="s">
        <v>312</v>
      </c>
      <c r="B30" s="171">
        <f>'7. Паспорт отчет о закупке'!$AD$26/1000</f>
        <v>296.75710128000003</v>
      </c>
    </row>
    <row r="31" spans="1:2" x14ac:dyDescent="0.25">
      <c r="A31" s="159" t="s">
        <v>313</v>
      </c>
      <c r="B31" s="161"/>
    </row>
    <row r="32" spans="1:2" ht="28.5" x14ac:dyDescent="0.25">
      <c r="A32" s="160" t="s">
        <v>314</v>
      </c>
      <c r="B32" s="171">
        <f>SUM(SUMIF(B33,"&gt;0",B33),SUMIF(B37,"&gt;0",B37),SUMIF(B41,"&gt;0",B41),SUMIF(B45,"&gt;0",B45),SUMIF(B49,"&gt;0",B49),SUMIF(B53,"&gt;0",B53))</f>
        <v>172.74670128</v>
      </c>
    </row>
    <row r="33" spans="1:2" ht="30" x14ac:dyDescent="0.25">
      <c r="A33" s="168" t="s">
        <v>433</v>
      </c>
      <c r="B33" s="161">
        <f>IFERROR(IF(VLOOKUP(1,'7. Паспорт отчет о закупке'!$A$27:$CD$86,52,0)="ИП",VLOOKUP(1,'7. Паспорт отчет о закупке'!$A$27:$CD$86,30,0)/1000,"нд"),"нд")</f>
        <v>94.8</v>
      </c>
    </row>
    <row r="34" spans="1:2" x14ac:dyDescent="0.25">
      <c r="A34" s="168" t="s">
        <v>315</v>
      </c>
      <c r="B34" s="161">
        <f>IF(B33="нд","нд",$B33/$B$27*100)</f>
        <v>56.876651692123126</v>
      </c>
    </row>
    <row r="35" spans="1:2" x14ac:dyDescent="0.25">
      <c r="A35" s="168" t="s">
        <v>316</v>
      </c>
      <c r="B35" s="161">
        <f>IF(VLOOKUP(1,'7. Паспорт отчет о закупке'!$A$27:$CD$86,52,0)="ИП",VLOOKUP(1,'7. Паспорт отчет о закупке'!$A$27:$CD$86,51,0)/1000,"нд")</f>
        <v>91.643926250000021</v>
      </c>
    </row>
    <row r="36" spans="1:2" x14ac:dyDescent="0.25">
      <c r="A36" s="168" t="s">
        <v>437</v>
      </c>
      <c r="B36" s="161">
        <f>IF(VLOOKUP(1,'7. Паспорт отчет о закупке'!$A$27:$CD$86,52,0)="ИП",VLOOKUP(1,'7. Паспорт отчет о закупке'!$A$27:$CD$86,50,0)/1000,"нд")</f>
        <v>85.961815739999992</v>
      </c>
    </row>
    <row r="37" spans="1:2" ht="30" x14ac:dyDescent="0.25">
      <c r="A37" s="168" t="s">
        <v>433</v>
      </c>
      <c r="B37" s="161">
        <f>IF(VLOOKUP(2,'7. Паспорт отчет о закупке'!$A$27:$CD$86,52,0)="ИП",VLOOKUP(2,'7. Паспорт отчет о закупке'!$A$27:$CD$86,30,0)/1000,"нд")</f>
        <v>5.9640000000000004</v>
      </c>
    </row>
    <row r="38" spans="1:2" x14ac:dyDescent="0.25">
      <c r="A38" s="168" t="s">
        <v>315</v>
      </c>
      <c r="B38" s="161">
        <f>IF(B37="нд","нд",$B37/$B$27*100)</f>
        <v>3.5781893532892655</v>
      </c>
    </row>
    <row r="39" spans="1:2" x14ac:dyDescent="0.25">
      <c r="A39" s="168" t="s">
        <v>316</v>
      </c>
      <c r="B39" s="161">
        <f>IF(VLOOKUP(2,'7. Паспорт отчет о закупке'!$A$27:$CD$86,52,0)="ИП",VLOOKUP(2,'7. Паспорт отчет о закупке'!$A$27:$CD$86,51,0)/1000,"нд")</f>
        <v>4.97</v>
      </c>
    </row>
    <row r="40" spans="1:2" x14ac:dyDescent="0.25">
      <c r="A40" s="168" t="s">
        <v>437</v>
      </c>
      <c r="B40" s="161">
        <f>IF(VLOOKUP(2,'7. Паспорт отчет о закупке'!$A$27:$CD$86,52,0)="ИП",VLOOKUP(2,'7. Паспорт отчет о закупке'!$A$27:$CD$86,50,0)/1000,"нд")</f>
        <v>4.97</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f>IF(VLOOKUP(6,'7. Паспорт отчет о закупке'!$A$27:$CD$86,52,0)="ИП",VLOOKUP(6,'7. Паспорт отчет о закупке'!$A$27:$CD$86,30,0)/1000,"нд")</f>
        <v>71.982701280000001</v>
      </c>
    </row>
    <row r="54" spans="1:2" x14ac:dyDescent="0.25">
      <c r="A54" s="168" t="s">
        <v>315</v>
      </c>
      <c r="B54" s="161">
        <f>IF(B53="нд","нд",$B53/$B$27*100)</f>
        <v>43.187078360344998</v>
      </c>
    </row>
    <row r="55" spans="1:2" x14ac:dyDescent="0.25">
      <c r="A55" s="168" t="s">
        <v>316</v>
      </c>
      <c r="B55" s="161">
        <f>IF(VLOOKUP(6,'7. Паспорт отчет о закупке'!$A$27:$CD$86,52,0)="ИП",VLOOKUP(6,'7. Паспорт отчет о закупке'!$A$27:$CD$86,51,0)/1000,"нд")</f>
        <v>0</v>
      </c>
    </row>
    <row r="56" spans="1:2" x14ac:dyDescent="0.25">
      <c r="A56" s="168" t="s">
        <v>437</v>
      </c>
      <c r="B56" s="161">
        <f>IF(VLOOKUP(6,'7. Паспорт отчет о закупке'!$A$27:$CD$86,52,0)="ИП",VLOOKUP(6,'7. Паспорт отчет о закупке'!$A$27:$CD$86,50,0)/1000,"нд")</f>
        <v>0</v>
      </c>
    </row>
    <row r="57" spans="1:2" ht="28.5" x14ac:dyDescent="0.25">
      <c r="A57" s="169" t="s">
        <v>317</v>
      </c>
      <c r="B57" s="171">
        <f>SUM(SUMIF(B58,"&gt;0",B58),SUMIF(B62,"&gt;0",B62),SUMIF(B66,"&gt;0",B66),SUMIF(B70,"&gt;0",B70),SUMIF(B74,"&gt;0",B74))</f>
        <v>41.078400000000002</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34.896000000000001</v>
      </c>
    </row>
    <row r="67" spans="1:2" x14ac:dyDescent="0.25">
      <c r="A67" s="168" t="s">
        <v>315</v>
      </c>
      <c r="B67" s="161">
        <f>IF(B66="нд","нд",$B66/$B$27*100)</f>
        <v>20.936367483632161</v>
      </c>
    </row>
    <row r="68" spans="1:2" x14ac:dyDescent="0.25">
      <c r="A68" s="168" t="s">
        <v>316</v>
      </c>
      <c r="B68" s="161">
        <f>IF(VLOOKUP(3,'7. Паспорт отчет о закупке'!$A$27:$CD$86,52,0)="ПД",VLOOKUP(3,'7. Паспорт отчет о закупке'!$A$27:$CD$86,51,0)/1000,"нд")</f>
        <v>35.496000000000002</v>
      </c>
    </row>
    <row r="69" spans="1:2" x14ac:dyDescent="0.25">
      <c r="A69" s="168" t="s">
        <v>437</v>
      </c>
      <c r="B69" s="161">
        <f>IF(VLOOKUP(3,'7. Паспорт отчет о закупке'!$A$27:$CD$86,52,0)="ПД",VLOOKUP(3,'7. Паспорт отчет о закупке'!$A$27:$CD$86,50,0)/1000,"нд")</f>
        <v>29.58</v>
      </c>
    </row>
    <row r="70" spans="1:2" ht="30" x14ac:dyDescent="0.25">
      <c r="A70" s="168" t="s">
        <v>433</v>
      </c>
      <c r="B70" s="161">
        <f>IF(VLOOKUP(4,'7. Паспорт отчет о закупке'!$A$27:$CD$86,52,0)="ПД",VLOOKUP(4,'7. Паспорт отчет о закупке'!$A$27:$CD$86,30,0)/1000,"нд")</f>
        <v>0.71040000000000003</v>
      </c>
    </row>
    <row r="71" spans="1:2" x14ac:dyDescent="0.25">
      <c r="A71" s="168" t="s">
        <v>315</v>
      </c>
      <c r="B71" s="161">
        <f>IF(B70="нд","нд",$B70/$B$27*100)</f>
        <v>0.42621490888274549</v>
      </c>
    </row>
    <row r="72" spans="1:2" x14ac:dyDescent="0.25">
      <c r="A72" s="168" t="s">
        <v>316</v>
      </c>
      <c r="B72" s="161">
        <f>IF(VLOOKUP(4,'7. Паспорт отчет о закупке'!$A$27:$CD$86,52,0)="ПД",VLOOKUP(4,'7. Паспорт отчет о закупке'!$A$27:$CD$86,51,0)/1000,"нд")</f>
        <v>0.71040000000000003</v>
      </c>
    </row>
    <row r="73" spans="1:2" x14ac:dyDescent="0.25">
      <c r="A73" s="168" t="s">
        <v>437</v>
      </c>
      <c r="B73" s="161">
        <f>IF(VLOOKUP(4,'7. Паспорт отчет о закупке'!$A$27:$CD$86,52,0)="ПД",VLOOKUP(4,'7. Паспорт отчет о закупке'!$A$27:$CD$86,50,0)/1000,"нд")</f>
        <v>0.59199999999999997</v>
      </c>
    </row>
    <row r="74" spans="1:2" ht="30" x14ac:dyDescent="0.25">
      <c r="A74" s="168" t="s">
        <v>433</v>
      </c>
      <c r="B74" s="161">
        <f>IF(VLOOKUP(5,'7. Паспорт отчет о закупке'!$A$27:$CD$86,52,0)="ПД",VLOOKUP(5,'7. Паспорт отчет о закупке'!$A$27:$CD$86,30,0)/1000,"нд")</f>
        <v>5.4720000000000004</v>
      </c>
    </row>
    <row r="75" spans="1:2" x14ac:dyDescent="0.25">
      <c r="A75" s="168" t="s">
        <v>315</v>
      </c>
      <c r="B75" s="161">
        <f>IF(B74="нд","нд",$B74/$B$27*100)</f>
        <v>3.2830067305833097</v>
      </c>
    </row>
    <row r="76" spans="1:2" x14ac:dyDescent="0.25">
      <c r="A76" s="168" t="s">
        <v>316</v>
      </c>
      <c r="B76" s="161">
        <f>IF(VLOOKUP(5,'7. Паспорт отчет о закупке'!$A$27:$CD$86,52,0)="ПД",VLOOKUP(5,'7. Паспорт отчет о закупке'!$A$27:$CD$86,51,0)/1000,"нд")</f>
        <v>5.4720000000000004</v>
      </c>
    </row>
    <row r="77" spans="1:2" x14ac:dyDescent="0.25">
      <c r="A77" s="168" t="s">
        <v>437</v>
      </c>
      <c r="B77" s="161">
        <f>IF(VLOOKUP(5,'7. Паспорт отчет о закупке'!$A$27:$CD$86,52,0)="ПД",VLOOKUP(5,'7. Паспорт отчет о закупке'!$A$27:$CD$86,50,0)/1000,"нд")</f>
        <v>4.5599999999999996</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143.08119762973845</v>
      </c>
      <c r="C85" s="194"/>
      <c r="D85" s="195"/>
      <c r="E85" s="194"/>
      <c r="F85" s="194"/>
      <c r="G85" s="194"/>
    </row>
    <row r="86" spans="1:7" x14ac:dyDescent="0.25">
      <c r="A86" s="163" t="s">
        <v>321</v>
      </c>
      <c r="B86" s="166">
        <f>SUMIF('7. Паспорт отчет о закупке'!$BA$27:$BA$86,"ТМЦ",'7. Паспорт отчет о закупке'!$AD$27:$AD$86)/1000/$B$27*100</f>
        <v>31.384392412190277</v>
      </c>
      <c r="C86" s="194"/>
      <c r="D86" s="195"/>
      <c r="E86" s="194"/>
      <c r="F86" s="194"/>
      <c r="G86" s="194"/>
    </row>
    <row r="87" spans="1:7" x14ac:dyDescent="0.25">
      <c r="A87" s="163" t="s">
        <v>322</v>
      </c>
      <c r="B87" s="166">
        <f>SUMIF('7. Паспорт отчет о закупке'!$BA$27:$BA$86,"ПИР",'7. Паспорт отчет о закупке'!$AD$27:$AD$86)/1000/$B$27*100</f>
        <v>3.5781893532892655</v>
      </c>
      <c r="C87" s="194"/>
      <c r="D87" s="195"/>
      <c r="E87" s="194"/>
      <c r="F87" s="194"/>
      <c r="G87" s="194"/>
    </row>
    <row r="88" spans="1:7" ht="30" x14ac:dyDescent="0.25">
      <c r="A88" s="158" t="s">
        <v>439</v>
      </c>
      <c r="B88" s="171">
        <v>48.981596471163357</v>
      </c>
      <c r="C88" s="194"/>
      <c r="D88" s="194"/>
      <c r="E88" s="194"/>
      <c r="F88" s="194"/>
      <c r="G88" s="194"/>
    </row>
    <row r="89" spans="1:7" x14ac:dyDescent="0.25">
      <c r="A89" s="158" t="s">
        <v>323</v>
      </c>
      <c r="B89" s="171">
        <f>'6.2. Паспорт фин осв ввод'!D24-'6.2. Паспорт фин осв ввод'!E24</f>
        <v>143.77506752407103</v>
      </c>
    </row>
    <row r="90" spans="1:7" x14ac:dyDescent="0.25">
      <c r="A90" s="158" t="s">
        <v>436</v>
      </c>
      <c r="B90" s="171">
        <f>IFERROR(SUM(B91*1.2/$B$27*100),0)</f>
        <v>92.492613806938252</v>
      </c>
    </row>
    <row r="91" spans="1:7" x14ac:dyDescent="0.25">
      <c r="A91" s="158" t="s">
        <v>441</v>
      </c>
      <c r="B91" s="171">
        <f>'6.2. Паспорт фин осв ввод'!D34-'6.2. Паспорт фин осв ввод'!E34</f>
        <v>128.46952613000002</v>
      </c>
    </row>
    <row r="92" spans="1:7" s="174" customFormat="1" ht="168" customHeight="1" x14ac:dyDescent="0.25">
      <c r="A92" s="172" t="s">
        <v>324</v>
      </c>
      <c r="B92" s="497"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ОБЩЕСТВО С ОГРАНИЧЕННОЙ ОТВЕТСТВЕННОСТЬЮ "ВЕЛЛЭНЕРДЖИ",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ИП-23-00028 от 27.02.2023
ООО "Инженерная компания Сибири", ПИР, Проектно-изыскательские работы по реконструкции ПС 220 кВ Южная в части замены ОД, КЗ 220 кВ, установки ячеек выключателей 220 кВ (3 шт.), замены ТСН, договор № ИП-19-00144 от 19.06.2019
ООО "Остерон", ТМЦ, Поставка выключателей баковых элегазовых 220 кВ, договор № ПД-19-00393 от 18.12.2019
Акционерное общество "Торговый дом "Узэлектротехкомплект", ТМЦ, Поставка трансформаторов ТМГ, договор № ПД-20-00223 от 15.10.2020
Индивидуальный предприниматель Григорьянц Артем Александрович, ТМЦ, Поставка трансформаторов 220 кВ, договор № ПД-20-00217 от 14.10.2020
ООО "ПРОЕКТНЫЙ ЦЕНТР СИБИРИ",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ИП-22-00138 от 02.06.2022
АО "РЭМиС", СМР, Выполнение строительно-монтажных и пуско-наладочных работ по проекту "Реконструкция ПС 220 кВ Южная в части замены ОД, КЗ 220 кВ, установки ячеек выключателей 220 кВ (3 шт.), замены ТСН с выполнением сопутствующего объема работ", договор № ИП-22-00097 от 18.04.2022
ООО "ТД "Пермснаб", ТМЦ, Поставка разъединителей, договор № ПД-20-00272 от 25.11.2020
</v>
      </c>
    </row>
    <row r="93" spans="1:7" s="174" customFormat="1" ht="168" customHeight="1" x14ac:dyDescent="0.25">
      <c r="A93" s="173" t="s">
        <v>325</v>
      </c>
      <c r="B93" s="497"/>
    </row>
    <row r="94" spans="1:7" s="174" customFormat="1" ht="168" customHeight="1" x14ac:dyDescent="0.25">
      <c r="A94" s="173" t="s">
        <v>326</v>
      </c>
      <c r="B94" s="497"/>
    </row>
    <row r="95" spans="1:7" s="174" customFormat="1" ht="168" customHeight="1" x14ac:dyDescent="0.25">
      <c r="A95" s="173" t="s">
        <v>327</v>
      </c>
      <c r="B95" s="497"/>
    </row>
    <row r="96" spans="1:7" s="174" customFormat="1" ht="168" customHeight="1" x14ac:dyDescent="0.25">
      <c r="A96" s="173" t="s">
        <v>328</v>
      </c>
      <c r="B96" s="497"/>
    </row>
    <row r="97" spans="1:3" s="174" customFormat="1" ht="168" customHeight="1" x14ac:dyDescent="0.25">
      <c r="A97" s="173" t="s">
        <v>329</v>
      </c>
      <c r="B97" s="497"/>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4" t="s">
        <v>508</v>
      </c>
    </row>
    <row r="110" spans="1:3" x14ac:dyDescent="0.25">
      <c r="A110" s="163" t="s">
        <v>341</v>
      </c>
      <c r="B110" s="494"/>
    </row>
    <row r="111" spans="1:3" x14ac:dyDescent="0.25">
      <c r="A111" s="163" t="s">
        <v>342</v>
      </c>
      <c r="B111" s="494"/>
    </row>
    <row r="112" spans="1:3" x14ac:dyDescent="0.25">
      <c r="A112" s="163" t="s">
        <v>343</v>
      </c>
      <c r="B112" s="494"/>
    </row>
    <row r="113" spans="1:2" x14ac:dyDescent="0.25">
      <c r="A113" s="163" t="s">
        <v>344</v>
      </c>
      <c r="B113" s="494"/>
    </row>
    <row r="114" spans="1:2" x14ac:dyDescent="0.25">
      <c r="A114" s="165" t="s">
        <v>345</v>
      </c>
      <c r="B114" s="494"/>
    </row>
    <row r="117" spans="1:2" x14ac:dyDescent="0.25">
      <c r="A117" s="112"/>
      <c r="B117" s="113"/>
    </row>
    <row r="118" spans="1:2" x14ac:dyDescent="0.25">
      <c r="B118" s="114"/>
    </row>
    <row r="119" spans="1:2" x14ac:dyDescent="0.25">
      <c r="B119" s="115"/>
    </row>
  </sheetData>
  <mergeCells count="11">
    <mergeCell ref="B109:B114"/>
    <mergeCell ref="A13:B13"/>
    <mergeCell ref="A15:B15"/>
    <mergeCell ref="A16:B16"/>
    <mergeCell ref="A18:B18"/>
    <mergeCell ref="B92:B97"/>
    <mergeCell ref="A5:B5"/>
    <mergeCell ref="A7:B7"/>
    <mergeCell ref="A9:B9"/>
    <mergeCell ref="A10:B10"/>
    <mergeCell ref="A12:B12"/>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11"/>
      <c r="U8" s="11"/>
      <c r="V8" s="11"/>
      <c r="W8" s="11"/>
      <c r="X8" s="11"/>
      <c r="Y8" s="11"/>
      <c r="Z8" s="11"/>
      <c r="AA8" s="11"/>
      <c r="AB8" s="11"/>
    </row>
    <row r="9" spans="1:28" s="10" customFormat="1" ht="18.75" x14ac:dyDescent="0.2">
      <c r="A9" s="305" t="s">
        <v>8</v>
      </c>
      <c r="B9" s="305"/>
      <c r="C9" s="305"/>
      <c r="D9" s="305"/>
      <c r="E9" s="305"/>
      <c r="F9" s="305"/>
      <c r="G9" s="305"/>
      <c r="H9" s="305"/>
      <c r="I9" s="305"/>
      <c r="J9" s="305"/>
      <c r="K9" s="305"/>
      <c r="L9" s="305"/>
      <c r="M9" s="305"/>
      <c r="N9" s="305"/>
      <c r="O9" s="305"/>
      <c r="P9" s="305"/>
      <c r="Q9" s="305"/>
      <c r="R9" s="305"/>
      <c r="S9" s="305"/>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04" t="str">
        <f>'1. паспорт местоположение'!A12:C12</f>
        <v>M_00.0004.000004</v>
      </c>
      <c r="B11" s="304"/>
      <c r="C11" s="304"/>
      <c r="D11" s="304"/>
      <c r="E11" s="304"/>
      <c r="F11" s="304"/>
      <c r="G11" s="304"/>
      <c r="H11" s="304"/>
      <c r="I11" s="304"/>
      <c r="J11" s="304"/>
      <c r="K11" s="304"/>
      <c r="L11" s="304"/>
      <c r="M11" s="304"/>
      <c r="N11" s="304"/>
      <c r="O11" s="304"/>
      <c r="P11" s="304"/>
      <c r="Q11" s="304"/>
      <c r="R11" s="304"/>
      <c r="S11" s="304"/>
      <c r="T11" s="11"/>
      <c r="U11" s="11"/>
      <c r="V11" s="11"/>
      <c r="W11" s="11"/>
      <c r="X11" s="11"/>
      <c r="Y11" s="11"/>
      <c r="Z11" s="11"/>
      <c r="AA11" s="11"/>
      <c r="AB11" s="11"/>
    </row>
    <row r="12" spans="1:28" s="10" customFormat="1" ht="18.75" x14ac:dyDescent="0.2">
      <c r="A12" s="305" t="s">
        <v>7</v>
      </c>
      <c r="B12" s="305"/>
      <c r="C12" s="305"/>
      <c r="D12" s="305"/>
      <c r="E12" s="305"/>
      <c r="F12" s="305"/>
      <c r="G12" s="305"/>
      <c r="H12" s="305"/>
      <c r="I12" s="305"/>
      <c r="J12" s="305"/>
      <c r="K12" s="305"/>
      <c r="L12" s="305"/>
      <c r="M12" s="305"/>
      <c r="N12" s="305"/>
      <c r="O12" s="305"/>
      <c r="P12" s="305"/>
      <c r="Q12" s="305"/>
      <c r="R12" s="305"/>
      <c r="S12" s="305"/>
      <c r="T12" s="11"/>
      <c r="U12" s="11"/>
      <c r="V12" s="11"/>
      <c r="W12" s="11"/>
      <c r="X12" s="11"/>
      <c r="Y12" s="11"/>
      <c r="Z12" s="11"/>
      <c r="AA12" s="11"/>
      <c r="AB12" s="11"/>
    </row>
    <row r="13" spans="1:28" s="7" customFormat="1" ht="15.75" customHeight="1" x14ac:dyDescent="0.2">
      <c r="A13" s="310"/>
      <c r="B13" s="310"/>
      <c r="C13" s="310"/>
      <c r="D13" s="310"/>
      <c r="E13" s="310"/>
      <c r="F13" s="310"/>
      <c r="G13" s="310"/>
      <c r="H13" s="310"/>
      <c r="I13" s="310"/>
      <c r="J13" s="310"/>
      <c r="K13" s="310"/>
      <c r="L13" s="310"/>
      <c r="M13" s="310"/>
      <c r="N13" s="310"/>
      <c r="O13" s="310"/>
      <c r="P13" s="310"/>
      <c r="Q13" s="310"/>
      <c r="R13" s="310"/>
      <c r="S13" s="310"/>
      <c r="T13" s="8"/>
      <c r="U13" s="8"/>
      <c r="V13" s="8"/>
      <c r="W13" s="8"/>
      <c r="X13" s="8"/>
      <c r="Y13" s="8"/>
      <c r="Z13" s="8"/>
      <c r="AA13" s="8"/>
      <c r="AB13" s="8"/>
    </row>
    <row r="14" spans="1:28" s="2" customFormat="1" ht="12" x14ac:dyDescent="0.2">
      <c r="A14" s="304"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6"/>
      <c r="U14" s="6"/>
      <c r="V14" s="6"/>
      <c r="W14" s="6"/>
      <c r="X14" s="6"/>
      <c r="Y14" s="6"/>
      <c r="Z14" s="6"/>
      <c r="AA14" s="6"/>
      <c r="AB14" s="6"/>
    </row>
    <row r="15" spans="1:28" s="2" customFormat="1" ht="15" customHeight="1" x14ac:dyDescent="0.2">
      <c r="A15" s="305" t="s">
        <v>5</v>
      </c>
      <c r="B15" s="305"/>
      <c r="C15" s="305"/>
      <c r="D15" s="305"/>
      <c r="E15" s="305"/>
      <c r="F15" s="305"/>
      <c r="G15" s="305"/>
      <c r="H15" s="305"/>
      <c r="I15" s="305"/>
      <c r="J15" s="305"/>
      <c r="K15" s="305"/>
      <c r="L15" s="305"/>
      <c r="M15" s="305"/>
      <c r="N15" s="305"/>
      <c r="O15" s="305"/>
      <c r="P15" s="305"/>
      <c r="Q15" s="305"/>
      <c r="R15" s="305"/>
      <c r="S15" s="305"/>
      <c r="T15" s="4"/>
      <c r="U15" s="4"/>
      <c r="V15" s="4"/>
      <c r="W15" s="4"/>
      <c r="X15" s="4"/>
      <c r="Y15" s="4"/>
      <c r="Z15" s="4"/>
      <c r="AA15" s="4"/>
      <c r="AB15" s="4"/>
    </row>
    <row r="16" spans="1:28" s="2" customFormat="1" ht="15" customHeight="1" x14ac:dyDescent="0.2">
      <c r="A16" s="306"/>
      <c r="B16" s="306"/>
      <c r="C16" s="306"/>
      <c r="D16" s="306"/>
      <c r="E16" s="306"/>
      <c r="F16" s="306"/>
      <c r="G16" s="306"/>
      <c r="H16" s="306"/>
      <c r="I16" s="306"/>
      <c r="J16" s="306"/>
      <c r="K16" s="306"/>
      <c r="L16" s="306"/>
      <c r="M16" s="306"/>
      <c r="N16" s="306"/>
      <c r="O16" s="306"/>
      <c r="P16" s="306"/>
      <c r="Q16" s="306"/>
      <c r="R16" s="306"/>
      <c r="S16" s="306"/>
      <c r="T16" s="3"/>
      <c r="U16" s="3"/>
      <c r="V16" s="3"/>
      <c r="W16" s="3"/>
      <c r="X16" s="3"/>
      <c r="Y16" s="3"/>
    </row>
    <row r="17" spans="1:28" s="2" customFormat="1" ht="45.75" customHeight="1" x14ac:dyDescent="0.2">
      <c r="A17" s="307" t="s">
        <v>379</v>
      </c>
      <c r="B17" s="307"/>
      <c r="C17" s="307"/>
      <c r="D17" s="307"/>
      <c r="E17" s="307"/>
      <c r="F17" s="307"/>
      <c r="G17" s="307"/>
      <c r="H17" s="307"/>
      <c r="I17" s="307"/>
      <c r="J17" s="307"/>
      <c r="K17" s="307"/>
      <c r="L17" s="307"/>
      <c r="M17" s="307"/>
      <c r="N17" s="307"/>
      <c r="O17" s="307"/>
      <c r="P17" s="307"/>
      <c r="Q17" s="307"/>
      <c r="R17" s="307"/>
      <c r="S17" s="307"/>
      <c r="T17" s="5"/>
      <c r="U17" s="5"/>
      <c r="V17" s="5"/>
      <c r="W17" s="5"/>
      <c r="X17" s="5"/>
      <c r="Y17" s="5"/>
      <c r="Z17" s="5"/>
      <c r="AA17" s="5"/>
      <c r="AB17" s="5"/>
    </row>
    <row r="18" spans="1:28" s="2"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
      <c r="U18" s="3"/>
      <c r="V18" s="3"/>
      <c r="W18" s="3"/>
      <c r="X18" s="3"/>
      <c r="Y18" s="3"/>
    </row>
    <row r="19" spans="1:28" s="2" customFormat="1" ht="54" customHeight="1" x14ac:dyDescent="0.2">
      <c r="A19" s="311" t="s">
        <v>4</v>
      </c>
      <c r="B19" s="311" t="s">
        <v>98</v>
      </c>
      <c r="C19" s="312" t="s">
        <v>304</v>
      </c>
      <c r="D19" s="311" t="s">
        <v>303</v>
      </c>
      <c r="E19" s="311" t="s">
        <v>97</v>
      </c>
      <c r="F19" s="311" t="s">
        <v>96</v>
      </c>
      <c r="G19" s="311" t="s">
        <v>299</v>
      </c>
      <c r="H19" s="311" t="s">
        <v>95</v>
      </c>
      <c r="I19" s="311" t="s">
        <v>94</v>
      </c>
      <c r="J19" s="311" t="s">
        <v>93</v>
      </c>
      <c r="K19" s="311" t="s">
        <v>92</v>
      </c>
      <c r="L19" s="311" t="s">
        <v>91</v>
      </c>
      <c r="M19" s="311" t="s">
        <v>90</v>
      </c>
      <c r="N19" s="311" t="s">
        <v>89</v>
      </c>
      <c r="O19" s="311" t="s">
        <v>88</v>
      </c>
      <c r="P19" s="311" t="s">
        <v>87</v>
      </c>
      <c r="Q19" s="311" t="s">
        <v>302</v>
      </c>
      <c r="R19" s="311"/>
      <c r="S19" s="314" t="s">
        <v>372</v>
      </c>
      <c r="T19" s="3"/>
      <c r="U19" s="3"/>
      <c r="V19" s="3"/>
      <c r="W19" s="3"/>
      <c r="X19" s="3"/>
      <c r="Y19" s="3"/>
    </row>
    <row r="20" spans="1:28" s="2" customFormat="1" ht="180.75" customHeight="1" x14ac:dyDescent="0.2">
      <c r="A20" s="311"/>
      <c r="B20" s="311"/>
      <c r="C20" s="313"/>
      <c r="D20" s="311"/>
      <c r="E20" s="311"/>
      <c r="F20" s="311"/>
      <c r="G20" s="311"/>
      <c r="H20" s="311"/>
      <c r="I20" s="311"/>
      <c r="J20" s="311"/>
      <c r="K20" s="311"/>
      <c r="L20" s="311"/>
      <c r="M20" s="311"/>
      <c r="N20" s="311"/>
      <c r="O20" s="311"/>
      <c r="P20" s="311"/>
      <c r="Q20" s="35" t="s">
        <v>300</v>
      </c>
      <c r="R20" s="36" t="s">
        <v>301</v>
      </c>
      <c r="S20" s="314"/>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16" t="s">
        <v>63</v>
      </c>
      <c r="B22" s="317" t="s">
        <v>425</v>
      </c>
      <c r="C22" s="315" t="s">
        <v>425</v>
      </c>
      <c r="D22" s="315" t="s">
        <v>425</v>
      </c>
      <c r="E22" s="315" t="s">
        <v>425</v>
      </c>
      <c r="F22" s="315"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16"/>
      <c r="B23" s="318"/>
      <c r="C23" s="315"/>
      <c r="D23" s="315"/>
      <c r="E23" s="315"/>
      <c r="F23" s="315"/>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16"/>
      <c r="B24" s="319"/>
      <c r="C24" s="315"/>
      <c r="D24" s="315"/>
      <c r="E24" s="315"/>
      <c r="F24" s="315"/>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16" t="s">
        <v>61</v>
      </c>
      <c r="B25" s="317" t="s">
        <v>425</v>
      </c>
      <c r="C25" s="315" t="s">
        <v>425</v>
      </c>
      <c r="D25" s="315" t="s">
        <v>425</v>
      </c>
      <c r="E25" s="315" t="s">
        <v>425</v>
      </c>
      <c r="F25" s="315"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16"/>
      <c r="B26" s="318"/>
      <c r="C26" s="315"/>
      <c r="D26" s="315"/>
      <c r="E26" s="315"/>
      <c r="F26" s="315"/>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16"/>
      <c r="B27" s="319"/>
      <c r="C27" s="315"/>
      <c r="D27" s="315"/>
      <c r="E27" s="315"/>
      <c r="F27" s="315"/>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16">
        <v>3</v>
      </c>
      <c r="B28" s="317" t="s">
        <v>425</v>
      </c>
      <c r="C28" s="315" t="s">
        <v>425</v>
      </c>
      <c r="D28" s="315" t="s">
        <v>425</v>
      </c>
      <c r="E28" s="315" t="s">
        <v>425</v>
      </c>
      <c r="F28" s="315"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16"/>
      <c r="B29" s="318"/>
      <c r="C29" s="315"/>
      <c r="D29" s="315"/>
      <c r="E29" s="315"/>
      <c r="F29" s="315"/>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16"/>
      <c r="B30" s="319"/>
      <c r="C30" s="315"/>
      <c r="D30" s="315"/>
      <c r="E30" s="315"/>
      <c r="F30" s="315"/>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16">
        <v>4</v>
      </c>
      <c r="B31" s="317" t="s">
        <v>425</v>
      </c>
      <c r="C31" s="315" t="s">
        <v>425</v>
      </c>
      <c r="D31" s="315" t="s">
        <v>425</v>
      </c>
      <c r="E31" s="315" t="s">
        <v>425</v>
      </c>
      <c r="F31" s="315"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16"/>
      <c r="B32" s="318"/>
      <c r="C32" s="315"/>
      <c r="D32" s="315"/>
      <c r="E32" s="315"/>
      <c r="F32" s="315"/>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16"/>
      <c r="B33" s="319"/>
      <c r="C33" s="315"/>
      <c r="D33" s="315"/>
      <c r="E33" s="315"/>
      <c r="F33" s="315"/>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16">
        <v>5</v>
      </c>
      <c r="B34" s="317" t="s">
        <v>425</v>
      </c>
      <c r="C34" s="315" t="s">
        <v>425</v>
      </c>
      <c r="D34" s="315" t="s">
        <v>425</v>
      </c>
      <c r="E34" s="315" t="s">
        <v>425</v>
      </c>
      <c r="F34" s="315"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16"/>
      <c r="B35" s="318"/>
      <c r="C35" s="315"/>
      <c r="D35" s="315"/>
      <c r="E35" s="315"/>
      <c r="F35" s="315"/>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16"/>
      <c r="B36" s="319"/>
      <c r="C36" s="315"/>
      <c r="D36" s="315"/>
      <c r="E36" s="315"/>
      <c r="F36" s="315"/>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F34:F36"/>
    <mergeCell ref="A34:A36"/>
    <mergeCell ref="B34:B36"/>
    <mergeCell ref="C34:C36"/>
    <mergeCell ref="D34:D36"/>
    <mergeCell ref="E34:E36"/>
    <mergeCell ref="F28:F30"/>
    <mergeCell ref="A31:A33"/>
    <mergeCell ref="B31:B33"/>
    <mergeCell ref="C31:C33"/>
    <mergeCell ref="D31:D33"/>
    <mergeCell ref="E31:E33"/>
    <mergeCell ref="F31:F33"/>
    <mergeCell ref="A28:A30"/>
    <mergeCell ref="B28:B30"/>
    <mergeCell ref="C28:C30"/>
    <mergeCell ref="D28:D30"/>
    <mergeCell ref="E28:E30"/>
    <mergeCell ref="F22:F24"/>
    <mergeCell ref="A25:A27"/>
    <mergeCell ref="B25:B27"/>
    <mergeCell ref="C25:C27"/>
    <mergeCell ref="D25:D27"/>
    <mergeCell ref="E25:E27"/>
    <mergeCell ref="F25:F27"/>
    <mergeCell ref="A22:A24"/>
    <mergeCell ref="B22:B24"/>
    <mergeCell ref="C22:C24"/>
    <mergeCell ref="D22:D24"/>
    <mergeCell ref="E22:E2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04" t="str">
        <f>'1. паспорт местоположение'!A9:C9</f>
        <v>Акционерное общество "Электромагистраль"</v>
      </c>
      <c r="B10" s="304"/>
      <c r="C10" s="304"/>
      <c r="D10" s="304"/>
      <c r="E10" s="304"/>
      <c r="F10" s="304"/>
      <c r="G10" s="304"/>
      <c r="H10" s="304"/>
      <c r="I10" s="304"/>
      <c r="J10" s="304"/>
      <c r="K10" s="304"/>
      <c r="L10" s="304"/>
      <c r="M10" s="304"/>
      <c r="N10" s="304"/>
      <c r="O10" s="304"/>
      <c r="P10" s="304"/>
      <c r="Q10" s="304"/>
      <c r="R10" s="304"/>
      <c r="S10" s="304"/>
      <c r="T10" s="304"/>
    </row>
    <row r="11" spans="1:20" s="10" customFormat="1" ht="18.75" customHeight="1" x14ac:dyDescent="0.2">
      <c r="A11" s="305" t="s">
        <v>8</v>
      </c>
      <c r="B11" s="305"/>
      <c r="C11" s="305"/>
      <c r="D11" s="305"/>
      <c r="E11" s="305"/>
      <c r="F11" s="305"/>
      <c r="G11" s="305"/>
      <c r="H11" s="305"/>
      <c r="I11" s="305"/>
      <c r="J11" s="305"/>
      <c r="K11" s="305"/>
      <c r="L11" s="305"/>
      <c r="M11" s="305"/>
      <c r="N11" s="305"/>
      <c r="O11" s="305"/>
      <c r="P11" s="305"/>
      <c r="Q11" s="305"/>
      <c r="R11" s="305"/>
      <c r="S11" s="305"/>
      <c r="T11" s="305"/>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04" t="str">
        <f>'1. паспорт местоположение'!A12:C12</f>
        <v>M_00.0004.000004</v>
      </c>
      <c r="B13" s="304"/>
      <c r="C13" s="304"/>
      <c r="D13" s="304"/>
      <c r="E13" s="304"/>
      <c r="F13" s="304"/>
      <c r="G13" s="304"/>
      <c r="H13" s="304"/>
      <c r="I13" s="304"/>
      <c r="J13" s="304"/>
      <c r="K13" s="304"/>
      <c r="L13" s="304"/>
      <c r="M13" s="304"/>
      <c r="N13" s="304"/>
      <c r="O13" s="304"/>
      <c r="P13" s="304"/>
      <c r="Q13" s="304"/>
      <c r="R13" s="304"/>
      <c r="S13" s="304"/>
      <c r="T13" s="304"/>
    </row>
    <row r="14" spans="1:20" s="10" customFormat="1" ht="18.75" customHeight="1" x14ac:dyDescent="0.2">
      <c r="A14" s="305" t="s">
        <v>7</v>
      </c>
      <c r="B14" s="305"/>
      <c r="C14" s="305"/>
      <c r="D14" s="305"/>
      <c r="E14" s="305"/>
      <c r="F14" s="305"/>
      <c r="G14" s="305"/>
      <c r="H14" s="305"/>
      <c r="I14" s="305"/>
      <c r="J14" s="305"/>
      <c r="K14" s="305"/>
      <c r="L14" s="305"/>
      <c r="M14" s="305"/>
      <c r="N14" s="305"/>
      <c r="O14" s="305"/>
      <c r="P14" s="305"/>
      <c r="Q14" s="305"/>
      <c r="R14" s="305"/>
      <c r="S14" s="305"/>
      <c r="T14" s="305"/>
    </row>
    <row r="15" spans="1:20" s="7" customFormat="1" ht="15.75" customHeight="1" x14ac:dyDescent="0.2">
      <c r="A15" s="310"/>
      <c r="B15" s="310"/>
      <c r="C15" s="310"/>
      <c r="D15" s="310"/>
      <c r="E15" s="310"/>
      <c r="F15" s="310"/>
      <c r="G15" s="310"/>
      <c r="H15" s="310"/>
      <c r="I15" s="310"/>
      <c r="J15" s="310"/>
      <c r="K15" s="310"/>
      <c r="L15" s="310"/>
      <c r="M15" s="310"/>
      <c r="N15" s="310"/>
      <c r="O15" s="310"/>
      <c r="P15" s="310"/>
      <c r="Q15" s="310"/>
      <c r="R15" s="310"/>
      <c r="S15" s="310"/>
      <c r="T15" s="310"/>
    </row>
    <row r="16" spans="1:20" s="2" customFormat="1" ht="12" x14ac:dyDescent="0.2">
      <c r="A16" s="304"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6" s="304"/>
      <c r="C16" s="304"/>
      <c r="D16" s="304"/>
      <c r="E16" s="304"/>
      <c r="F16" s="304"/>
      <c r="G16" s="304"/>
      <c r="H16" s="304"/>
      <c r="I16" s="304"/>
      <c r="J16" s="304"/>
      <c r="K16" s="304"/>
      <c r="L16" s="304"/>
      <c r="M16" s="304"/>
      <c r="N16" s="304"/>
      <c r="O16" s="304"/>
      <c r="P16" s="304"/>
      <c r="Q16" s="304"/>
      <c r="R16" s="304"/>
      <c r="S16" s="304"/>
      <c r="T16" s="304"/>
    </row>
    <row r="17" spans="1:20" s="2" customFormat="1" ht="15" customHeight="1" x14ac:dyDescent="0.2">
      <c r="A17" s="305" t="s">
        <v>5</v>
      </c>
      <c r="B17" s="305"/>
      <c r="C17" s="305"/>
      <c r="D17" s="305"/>
      <c r="E17" s="305"/>
      <c r="F17" s="305"/>
      <c r="G17" s="305"/>
      <c r="H17" s="305"/>
      <c r="I17" s="305"/>
      <c r="J17" s="305"/>
      <c r="K17" s="305"/>
      <c r="L17" s="305"/>
      <c r="M17" s="305"/>
      <c r="N17" s="305"/>
      <c r="O17" s="305"/>
      <c r="P17" s="305"/>
      <c r="Q17" s="305"/>
      <c r="R17" s="305"/>
      <c r="S17" s="305"/>
      <c r="T17" s="305"/>
    </row>
    <row r="18" spans="1:20" s="2" customFormat="1" ht="15" customHeight="1" x14ac:dyDescent="0.2">
      <c r="A18" s="306"/>
      <c r="B18" s="306"/>
      <c r="C18" s="306"/>
      <c r="D18" s="306"/>
      <c r="E18" s="306"/>
      <c r="F18" s="306"/>
      <c r="G18" s="306"/>
      <c r="H18" s="306"/>
      <c r="I18" s="306"/>
      <c r="J18" s="306"/>
      <c r="K18" s="306"/>
      <c r="L18" s="306"/>
      <c r="M18" s="306"/>
      <c r="N18" s="306"/>
      <c r="O18" s="306"/>
      <c r="P18" s="306"/>
      <c r="Q18" s="306"/>
      <c r="R18" s="306"/>
      <c r="S18" s="306"/>
      <c r="T18" s="306"/>
    </row>
    <row r="19" spans="1:20" s="2" customFormat="1" ht="15" customHeight="1" x14ac:dyDescent="0.2">
      <c r="A19" s="323" t="s">
        <v>384</v>
      </c>
      <c r="B19" s="323"/>
      <c r="C19" s="323"/>
      <c r="D19" s="323"/>
      <c r="E19" s="323"/>
      <c r="F19" s="323"/>
      <c r="G19" s="323"/>
      <c r="H19" s="323"/>
      <c r="I19" s="323"/>
      <c r="J19" s="323"/>
      <c r="K19" s="323"/>
      <c r="L19" s="323"/>
      <c r="M19" s="323"/>
      <c r="N19" s="323"/>
      <c r="O19" s="323"/>
      <c r="P19" s="323"/>
      <c r="Q19" s="323"/>
      <c r="R19" s="323"/>
      <c r="S19" s="323"/>
      <c r="T19" s="323"/>
    </row>
    <row r="20" spans="1:20" s="51" customFormat="1" ht="21" customHeight="1" x14ac:dyDescent="0.25">
      <c r="A20" s="324"/>
      <c r="B20" s="324"/>
      <c r="C20" s="324"/>
      <c r="D20" s="324"/>
      <c r="E20" s="324"/>
      <c r="F20" s="324"/>
      <c r="G20" s="324"/>
      <c r="H20" s="324"/>
      <c r="I20" s="324"/>
      <c r="J20" s="324"/>
      <c r="K20" s="324"/>
      <c r="L20" s="324"/>
      <c r="M20" s="324"/>
      <c r="N20" s="324"/>
      <c r="O20" s="324"/>
      <c r="P20" s="324"/>
      <c r="Q20" s="324"/>
      <c r="R20" s="324"/>
      <c r="S20" s="324"/>
      <c r="T20" s="324"/>
    </row>
    <row r="21" spans="1:20" ht="46.5" customHeight="1" x14ac:dyDescent="0.25">
      <c r="A21" s="325" t="s">
        <v>4</v>
      </c>
      <c r="B21" s="328" t="s">
        <v>191</v>
      </c>
      <c r="C21" s="329"/>
      <c r="D21" s="332" t="s">
        <v>120</v>
      </c>
      <c r="E21" s="328" t="s">
        <v>413</v>
      </c>
      <c r="F21" s="329"/>
      <c r="G21" s="328" t="s">
        <v>211</v>
      </c>
      <c r="H21" s="329"/>
      <c r="I21" s="328" t="s">
        <v>119</v>
      </c>
      <c r="J21" s="329"/>
      <c r="K21" s="332" t="s">
        <v>118</v>
      </c>
      <c r="L21" s="328" t="s">
        <v>117</v>
      </c>
      <c r="M21" s="329"/>
      <c r="N21" s="328" t="s">
        <v>409</v>
      </c>
      <c r="O21" s="329"/>
      <c r="P21" s="332" t="s">
        <v>116</v>
      </c>
      <c r="Q21" s="320" t="s">
        <v>115</v>
      </c>
      <c r="R21" s="321"/>
      <c r="S21" s="320" t="s">
        <v>114</v>
      </c>
      <c r="T21" s="322"/>
    </row>
    <row r="22" spans="1:20" ht="204.75" customHeight="1" x14ac:dyDescent="0.25">
      <c r="A22" s="326"/>
      <c r="B22" s="330"/>
      <c r="C22" s="331"/>
      <c r="D22" s="335"/>
      <c r="E22" s="330"/>
      <c r="F22" s="331"/>
      <c r="G22" s="330"/>
      <c r="H22" s="331"/>
      <c r="I22" s="330"/>
      <c r="J22" s="331"/>
      <c r="K22" s="333"/>
      <c r="L22" s="330"/>
      <c r="M22" s="331"/>
      <c r="N22" s="330"/>
      <c r="O22" s="331"/>
      <c r="P22" s="333"/>
      <c r="Q22" s="67" t="s">
        <v>113</v>
      </c>
      <c r="R22" s="67" t="s">
        <v>383</v>
      </c>
      <c r="S22" s="67" t="s">
        <v>112</v>
      </c>
      <c r="T22" s="67" t="s">
        <v>111</v>
      </c>
    </row>
    <row r="23" spans="1:20" ht="51.75" customHeight="1" x14ac:dyDescent="0.25">
      <c r="A23" s="327"/>
      <c r="B23" s="127" t="s">
        <v>109</v>
      </c>
      <c r="C23" s="127" t="s">
        <v>110</v>
      </c>
      <c r="D23" s="333"/>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589</v>
      </c>
      <c r="C25" s="151" t="s">
        <v>589</v>
      </c>
      <c r="D25" s="151" t="s">
        <v>382</v>
      </c>
      <c r="E25" s="151" t="s">
        <v>595</v>
      </c>
      <c r="F25" s="151" t="s">
        <v>596</v>
      </c>
      <c r="G25" s="151" t="s">
        <v>597</v>
      </c>
      <c r="H25" s="151" t="s">
        <v>598</v>
      </c>
      <c r="I25" s="151">
        <v>1975</v>
      </c>
      <c r="J25" s="151" t="s">
        <v>425</v>
      </c>
      <c r="K25" s="151" t="s">
        <v>599</v>
      </c>
      <c r="L25" s="151">
        <v>220</v>
      </c>
      <c r="M25" s="151">
        <v>220</v>
      </c>
      <c r="N25" s="151" t="s">
        <v>425</v>
      </c>
      <c r="O25" s="151" t="s">
        <v>425</v>
      </c>
      <c r="P25" s="244">
        <v>2019</v>
      </c>
      <c r="Q25" s="151" t="s">
        <v>600</v>
      </c>
      <c r="R25" s="151" t="s">
        <v>601</v>
      </c>
      <c r="S25" s="151" t="s">
        <v>425</v>
      </c>
      <c r="T25" s="151" t="s">
        <v>425</v>
      </c>
    </row>
    <row r="26" spans="1:20" s="152" customFormat="1" ht="112.5" customHeight="1" x14ac:dyDescent="0.25">
      <c r="A26" s="151">
        <v>2</v>
      </c>
      <c r="B26" s="151" t="s">
        <v>589</v>
      </c>
      <c r="C26" s="151" t="s">
        <v>589</v>
      </c>
      <c r="D26" s="151" t="s">
        <v>382</v>
      </c>
      <c r="E26" s="151" t="s">
        <v>595</v>
      </c>
      <c r="F26" s="151" t="s">
        <v>596</v>
      </c>
      <c r="G26" s="151" t="s">
        <v>597</v>
      </c>
      <c r="H26" s="151" t="s">
        <v>598</v>
      </c>
      <c r="I26" s="151">
        <v>1975</v>
      </c>
      <c r="J26" s="151" t="s">
        <v>425</v>
      </c>
      <c r="K26" s="151" t="s">
        <v>599</v>
      </c>
      <c r="L26" s="151">
        <v>220</v>
      </c>
      <c r="M26" s="151">
        <v>220</v>
      </c>
      <c r="N26" s="151" t="s">
        <v>425</v>
      </c>
      <c r="O26" s="151" t="s">
        <v>425</v>
      </c>
      <c r="P26" s="151">
        <v>2020</v>
      </c>
      <c r="Q26" s="151" t="s">
        <v>600</v>
      </c>
      <c r="R26" s="151" t="s">
        <v>601</v>
      </c>
      <c r="S26" s="151" t="s">
        <v>425</v>
      </c>
      <c r="T26" s="151" t="s">
        <v>425</v>
      </c>
    </row>
    <row r="27" spans="1:20" s="152" customFormat="1" ht="112.5" customHeight="1" x14ac:dyDescent="0.25">
      <c r="A27" s="151">
        <v>3</v>
      </c>
      <c r="B27" s="151" t="s">
        <v>425</v>
      </c>
      <c r="C27" s="151" t="s">
        <v>425</v>
      </c>
      <c r="D27" s="151" t="s">
        <v>425</v>
      </c>
      <c r="E27" s="151" t="s">
        <v>425</v>
      </c>
      <c r="F27" s="151" t="s">
        <v>425</v>
      </c>
      <c r="G27" s="151" t="s">
        <v>425</v>
      </c>
      <c r="H27" s="151" t="s">
        <v>425</v>
      </c>
      <c r="I27" s="151" t="s">
        <v>425</v>
      </c>
      <c r="J27" s="151" t="s">
        <v>425</v>
      </c>
      <c r="K27" s="151" t="s">
        <v>425</v>
      </c>
      <c r="L27" s="151" t="s">
        <v>425</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34" t="s">
        <v>419</v>
      </c>
      <c r="C53" s="334"/>
      <c r="D53" s="334"/>
      <c r="E53" s="334"/>
      <c r="F53" s="334"/>
      <c r="G53" s="334"/>
      <c r="H53" s="334"/>
      <c r="I53" s="334"/>
      <c r="J53" s="334"/>
      <c r="K53" s="334"/>
      <c r="L53" s="334"/>
      <c r="M53" s="334"/>
      <c r="N53" s="334"/>
      <c r="O53" s="334"/>
      <c r="P53" s="334"/>
      <c r="Q53" s="334"/>
      <c r="R53" s="334"/>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B53:R53"/>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36" t="s">
        <v>422</v>
      </c>
      <c r="F9" s="336"/>
      <c r="G9" s="336"/>
      <c r="H9" s="336"/>
      <c r="I9" s="336"/>
      <c r="J9" s="336"/>
      <c r="K9" s="336"/>
      <c r="L9" s="336"/>
      <c r="M9" s="336"/>
      <c r="N9" s="336"/>
      <c r="O9" s="336"/>
      <c r="P9" s="336"/>
      <c r="Q9" s="336"/>
      <c r="R9" s="336"/>
      <c r="S9" s="336"/>
      <c r="T9" s="336"/>
      <c r="U9" s="336"/>
      <c r="V9" s="336"/>
      <c r="W9" s="336"/>
      <c r="X9" s="336"/>
      <c r="Y9" s="336"/>
    </row>
    <row r="10" spans="1:27" s="10" customFormat="1" ht="18.75" customHeight="1" x14ac:dyDescent="0.2">
      <c r="E10" s="305" t="s">
        <v>8</v>
      </c>
      <c r="F10" s="305"/>
      <c r="G10" s="305"/>
      <c r="H10" s="305"/>
      <c r="I10" s="305"/>
      <c r="J10" s="305"/>
      <c r="K10" s="305"/>
      <c r="L10" s="305"/>
      <c r="M10" s="305"/>
      <c r="N10" s="305"/>
      <c r="O10" s="305"/>
      <c r="P10" s="305"/>
      <c r="Q10" s="305"/>
      <c r="R10" s="305"/>
      <c r="S10" s="305"/>
      <c r="T10" s="305"/>
      <c r="U10" s="305"/>
      <c r="V10" s="305"/>
      <c r="W10" s="305"/>
      <c r="X10" s="305"/>
      <c r="Y10" s="30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04" t="s">
        <v>447</v>
      </c>
      <c r="F12" s="304"/>
      <c r="G12" s="304"/>
      <c r="H12" s="304"/>
      <c r="I12" s="304"/>
      <c r="J12" s="304"/>
      <c r="K12" s="304"/>
      <c r="L12" s="304"/>
      <c r="M12" s="304"/>
      <c r="N12" s="304"/>
      <c r="O12" s="304"/>
      <c r="P12" s="304"/>
      <c r="Q12" s="304"/>
      <c r="R12" s="304"/>
      <c r="S12" s="304"/>
      <c r="T12" s="304"/>
      <c r="U12" s="304"/>
      <c r="V12" s="304"/>
      <c r="W12" s="304"/>
      <c r="X12" s="304"/>
      <c r="Y12" s="304"/>
    </row>
    <row r="13" spans="1:27" s="10" customFormat="1" ht="18.75" customHeight="1" x14ac:dyDescent="0.2">
      <c r="E13" s="305" t="s">
        <v>7</v>
      </c>
      <c r="F13" s="305"/>
      <c r="G13" s="305"/>
      <c r="H13" s="305"/>
      <c r="I13" s="305"/>
      <c r="J13" s="305"/>
      <c r="K13" s="305"/>
      <c r="L13" s="305"/>
      <c r="M13" s="305"/>
      <c r="N13" s="305"/>
      <c r="O13" s="305"/>
      <c r="P13" s="305"/>
      <c r="Q13" s="305"/>
      <c r="R13" s="305"/>
      <c r="S13" s="305"/>
      <c r="T13" s="305"/>
      <c r="U13" s="305"/>
      <c r="V13" s="305"/>
      <c r="W13" s="305"/>
      <c r="X13" s="305"/>
      <c r="Y13" s="30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04" t="str">
        <f>'1. паспорт местоположение'!$A$15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E15" s="304"/>
      <c r="F15" s="304"/>
      <c r="G15" s="304"/>
      <c r="H15" s="304"/>
      <c r="I15" s="304"/>
      <c r="J15" s="304"/>
      <c r="K15" s="304"/>
      <c r="L15" s="304"/>
      <c r="M15" s="304"/>
      <c r="N15" s="304"/>
      <c r="O15" s="304"/>
      <c r="P15" s="304"/>
      <c r="Q15" s="304"/>
      <c r="R15" s="304"/>
      <c r="S15" s="304"/>
      <c r="T15" s="304"/>
      <c r="U15" s="304"/>
      <c r="V15" s="304"/>
      <c r="W15" s="304"/>
      <c r="X15" s="304"/>
      <c r="Y15" s="304"/>
    </row>
    <row r="16" spans="1:27" s="2" customFormat="1" ht="15" customHeight="1" x14ac:dyDescent="0.2">
      <c r="E16" s="305" t="s">
        <v>5</v>
      </c>
      <c r="F16" s="305"/>
      <c r="G16" s="305"/>
      <c r="H16" s="305"/>
      <c r="I16" s="305"/>
      <c r="J16" s="305"/>
      <c r="K16" s="305"/>
      <c r="L16" s="305"/>
      <c r="M16" s="305"/>
      <c r="N16" s="305"/>
      <c r="O16" s="305"/>
      <c r="P16" s="305"/>
      <c r="Q16" s="305"/>
      <c r="R16" s="305"/>
      <c r="S16" s="305"/>
      <c r="T16" s="305"/>
      <c r="U16" s="305"/>
      <c r="V16" s="305"/>
      <c r="W16" s="305"/>
      <c r="X16" s="305"/>
      <c r="Y16" s="30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386</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51" customFormat="1" ht="21" customHeight="1" x14ac:dyDescent="0.25"/>
    <row r="21" spans="1:27" ht="15.75" customHeight="1" x14ac:dyDescent="0.25">
      <c r="A21" s="337" t="s">
        <v>4</v>
      </c>
      <c r="B21" s="339" t="s">
        <v>393</v>
      </c>
      <c r="C21" s="340"/>
      <c r="D21" s="339" t="s">
        <v>395</v>
      </c>
      <c r="E21" s="340"/>
      <c r="F21" s="320" t="s">
        <v>92</v>
      </c>
      <c r="G21" s="322"/>
      <c r="H21" s="322"/>
      <c r="I21" s="321"/>
      <c r="J21" s="337" t="s">
        <v>396</v>
      </c>
      <c r="K21" s="339" t="s">
        <v>397</v>
      </c>
      <c r="L21" s="340"/>
      <c r="M21" s="339" t="s">
        <v>398</v>
      </c>
      <c r="N21" s="340"/>
      <c r="O21" s="339" t="s">
        <v>385</v>
      </c>
      <c r="P21" s="340"/>
      <c r="Q21" s="339" t="s">
        <v>125</v>
      </c>
      <c r="R21" s="340"/>
      <c r="S21" s="337" t="s">
        <v>124</v>
      </c>
      <c r="T21" s="337" t="s">
        <v>399</v>
      </c>
      <c r="U21" s="337" t="s">
        <v>394</v>
      </c>
      <c r="V21" s="339" t="s">
        <v>123</v>
      </c>
      <c r="W21" s="340"/>
      <c r="X21" s="320" t="s">
        <v>115</v>
      </c>
      <c r="Y21" s="322"/>
      <c r="Z21" s="320" t="s">
        <v>114</v>
      </c>
      <c r="AA21" s="322"/>
    </row>
    <row r="22" spans="1:27" ht="216" customHeight="1" x14ac:dyDescent="0.25">
      <c r="A22" s="343"/>
      <c r="B22" s="341"/>
      <c r="C22" s="342"/>
      <c r="D22" s="341"/>
      <c r="E22" s="342"/>
      <c r="F22" s="320" t="s">
        <v>122</v>
      </c>
      <c r="G22" s="321"/>
      <c r="H22" s="320" t="s">
        <v>121</v>
      </c>
      <c r="I22" s="321"/>
      <c r="J22" s="338"/>
      <c r="K22" s="341"/>
      <c r="L22" s="342"/>
      <c r="M22" s="341"/>
      <c r="N22" s="342"/>
      <c r="O22" s="341"/>
      <c r="P22" s="342"/>
      <c r="Q22" s="341"/>
      <c r="R22" s="342"/>
      <c r="S22" s="338"/>
      <c r="T22" s="338"/>
      <c r="U22" s="338"/>
      <c r="V22" s="341"/>
      <c r="W22" s="342"/>
      <c r="X22" s="67" t="s">
        <v>113</v>
      </c>
      <c r="Y22" s="67" t="s">
        <v>383</v>
      </c>
      <c r="Z22" s="67" t="s">
        <v>112</v>
      </c>
      <c r="AA22" s="67" t="s">
        <v>111</v>
      </c>
    </row>
    <row r="23" spans="1:27" ht="60" customHeight="1" x14ac:dyDescent="0.25">
      <c r="A23" s="338"/>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2:Y12"/>
    <mergeCell ref="E13:Y13"/>
    <mergeCell ref="D15:Y15"/>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7" t="str">
        <f>'1. паспорт местоположение'!A5:C5</f>
        <v>Год раскрытия информации: 2024 год</v>
      </c>
      <c r="B5" s="297"/>
      <c r="C5" s="297"/>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04" t="str">
        <f>'1. паспорт местоположение'!A9:C9</f>
        <v>Акционерное общество "Электромагистраль"</v>
      </c>
      <c r="B9" s="304"/>
      <c r="C9" s="304"/>
      <c r="D9" s="6"/>
      <c r="E9" s="6"/>
      <c r="F9" s="6"/>
      <c r="G9" s="6"/>
      <c r="H9" s="11"/>
      <c r="I9" s="11"/>
      <c r="J9" s="11"/>
      <c r="K9" s="11"/>
      <c r="L9" s="11"/>
      <c r="M9" s="11"/>
      <c r="N9" s="11"/>
      <c r="O9" s="11"/>
      <c r="P9" s="11"/>
      <c r="Q9" s="11"/>
      <c r="R9" s="11"/>
      <c r="S9" s="11"/>
      <c r="T9" s="11"/>
      <c r="U9" s="11"/>
    </row>
    <row r="10" spans="1:29" s="10" customFormat="1" ht="18.75" x14ac:dyDescent="0.2">
      <c r="A10" s="305" t="s">
        <v>8</v>
      </c>
      <c r="B10" s="305"/>
      <c r="C10" s="305"/>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04" t="str">
        <f>'1. паспорт местоположение'!A12:C12</f>
        <v>M_00.0004.000004</v>
      </c>
      <c r="B12" s="304"/>
      <c r="C12" s="304"/>
      <c r="D12" s="6"/>
      <c r="E12" s="6"/>
      <c r="F12" s="6"/>
      <c r="G12" s="6"/>
      <c r="H12" s="11"/>
      <c r="I12" s="11"/>
      <c r="J12" s="11"/>
      <c r="K12" s="11"/>
      <c r="L12" s="11"/>
      <c r="M12" s="11"/>
      <c r="N12" s="11"/>
      <c r="O12" s="11"/>
      <c r="P12" s="11"/>
      <c r="Q12" s="11"/>
      <c r="R12" s="11"/>
      <c r="S12" s="11"/>
      <c r="T12" s="11"/>
      <c r="U12" s="11"/>
    </row>
    <row r="13" spans="1:29" s="10" customFormat="1" ht="18.75" x14ac:dyDescent="0.2">
      <c r="A13" s="305" t="s">
        <v>7</v>
      </c>
      <c r="B13" s="305"/>
      <c r="C13" s="30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0"/>
      <c r="B14" s="310"/>
      <c r="C14" s="310"/>
      <c r="D14" s="8"/>
      <c r="E14" s="8"/>
      <c r="F14" s="8"/>
      <c r="G14" s="8"/>
      <c r="H14" s="8"/>
      <c r="I14" s="8"/>
      <c r="J14" s="8"/>
      <c r="K14" s="8"/>
      <c r="L14" s="8"/>
      <c r="M14" s="8"/>
      <c r="N14" s="8"/>
      <c r="O14" s="8"/>
      <c r="P14" s="8"/>
      <c r="Q14" s="8"/>
      <c r="R14" s="8"/>
      <c r="S14" s="8"/>
      <c r="T14" s="8"/>
      <c r="U14" s="8"/>
    </row>
    <row r="15" spans="1:29" s="197" customFormat="1" ht="45.75" customHeight="1" x14ac:dyDescent="0.2">
      <c r="A15" s="344"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5" s="344"/>
      <c r="C15" s="344"/>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05" t="s">
        <v>5</v>
      </c>
      <c r="B16" s="305"/>
      <c r="C16" s="305"/>
      <c r="D16" s="4"/>
      <c r="E16" s="4"/>
      <c r="F16" s="4"/>
      <c r="G16" s="4"/>
      <c r="H16" s="4"/>
      <c r="I16" s="4"/>
      <c r="J16" s="4"/>
      <c r="K16" s="4"/>
      <c r="L16" s="4"/>
      <c r="M16" s="4"/>
      <c r="N16" s="4"/>
      <c r="O16" s="4"/>
      <c r="P16" s="4"/>
      <c r="Q16" s="4"/>
      <c r="R16" s="4"/>
      <c r="S16" s="4"/>
      <c r="T16" s="4"/>
      <c r="U16" s="4"/>
    </row>
    <row r="17" spans="1:21" s="2" customFormat="1" ht="15" customHeight="1" x14ac:dyDescent="0.2">
      <c r="A17" s="306"/>
      <c r="B17" s="306"/>
      <c r="C17" s="306"/>
      <c r="D17" s="3"/>
      <c r="E17" s="3"/>
      <c r="F17" s="3"/>
      <c r="G17" s="3"/>
      <c r="H17" s="3"/>
      <c r="I17" s="3"/>
      <c r="J17" s="3"/>
      <c r="K17" s="3"/>
      <c r="L17" s="3"/>
      <c r="M17" s="3"/>
      <c r="N17" s="3"/>
      <c r="O17" s="3"/>
      <c r="P17" s="3"/>
      <c r="Q17" s="3"/>
      <c r="R17" s="3"/>
    </row>
    <row r="18" spans="1:21" s="2" customFormat="1" ht="27.75" customHeight="1" x14ac:dyDescent="0.2">
      <c r="A18" s="307" t="s">
        <v>378</v>
      </c>
      <c r="B18" s="307"/>
      <c r="C18" s="30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587</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588</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589</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590</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591</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592</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3">
        <v>2024</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593</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04" t="str">
        <f>'1. паспорт местоположение'!A9:C9</f>
        <v>Акционерное общество "Электромагистраль"</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23"/>
      <c r="AB8" s="123"/>
    </row>
    <row r="9" spans="1:28" ht="15.75" x14ac:dyDescent="0.25">
      <c r="A9" s="305" t="s">
        <v>8</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04" t="str">
        <f>'1. паспорт местоположение'!A12:C12</f>
        <v>M_00.0004.000004</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23"/>
      <c r="AB11" s="123"/>
    </row>
    <row r="12" spans="1:28" ht="15.75" x14ac:dyDescent="0.25">
      <c r="A12" s="305" t="s">
        <v>7</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124"/>
      <c r="AB12" s="124"/>
    </row>
    <row r="13" spans="1:28" ht="18.75" x14ac:dyDescent="0.25">
      <c r="A13" s="310"/>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9"/>
      <c r="AB13" s="9"/>
    </row>
    <row r="14" spans="1:28" x14ac:dyDescent="0.25">
      <c r="A14" s="304"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23"/>
      <c r="AB14" s="123"/>
    </row>
    <row r="15" spans="1:28" ht="15.75" x14ac:dyDescent="0.25">
      <c r="A15" s="305" t="s">
        <v>5</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124"/>
      <c r="AB15" s="124"/>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32"/>
      <c r="AB16" s="132"/>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32"/>
      <c r="AB17" s="132"/>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32"/>
      <c r="AB18" s="132"/>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32"/>
      <c r="AB19" s="132"/>
    </row>
    <row r="20" spans="1:28" x14ac:dyDescent="0.25">
      <c r="A20" s="346"/>
      <c r="B20" s="346"/>
      <c r="C20" s="346"/>
      <c r="D20" s="346"/>
      <c r="E20" s="346"/>
      <c r="F20" s="346"/>
      <c r="G20" s="346"/>
      <c r="H20" s="346"/>
      <c r="I20" s="346"/>
      <c r="J20" s="346"/>
      <c r="K20" s="346"/>
      <c r="L20" s="346"/>
      <c r="M20" s="346"/>
      <c r="N20" s="346"/>
      <c r="O20" s="346"/>
      <c r="P20" s="346"/>
      <c r="Q20" s="346"/>
      <c r="R20" s="346"/>
      <c r="S20" s="346"/>
      <c r="T20" s="346"/>
      <c r="U20" s="346"/>
      <c r="V20" s="346"/>
      <c r="W20" s="346"/>
      <c r="X20" s="346"/>
      <c r="Y20" s="346"/>
      <c r="Z20" s="346"/>
      <c r="AA20" s="133"/>
      <c r="AB20" s="133"/>
    </row>
    <row r="21" spans="1:28" x14ac:dyDescent="0.25">
      <c r="A21" s="346"/>
      <c r="B21" s="346"/>
      <c r="C21" s="346"/>
      <c r="D21" s="346"/>
      <c r="E21" s="346"/>
      <c r="F21" s="346"/>
      <c r="G21" s="346"/>
      <c r="H21" s="346"/>
      <c r="I21" s="346"/>
      <c r="J21" s="346"/>
      <c r="K21" s="346"/>
      <c r="L21" s="346"/>
      <c r="M21" s="346"/>
      <c r="N21" s="346"/>
      <c r="O21" s="346"/>
      <c r="P21" s="346"/>
      <c r="Q21" s="346"/>
      <c r="R21" s="346"/>
      <c r="S21" s="346"/>
      <c r="T21" s="346"/>
      <c r="U21" s="346"/>
      <c r="V21" s="346"/>
      <c r="W21" s="346"/>
      <c r="X21" s="346"/>
      <c r="Y21" s="346"/>
      <c r="Z21" s="346"/>
      <c r="AA21" s="133"/>
      <c r="AB21" s="133"/>
    </row>
    <row r="22" spans="1:28" x14ac:dyDescent="0.25">
      <c r="A22" s="347" t="s">
        <v>410</v>
      </c>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134"/>
      <c r="AB22" s="134"/>
    </row>
    <row r="23" spans="1:28" ht="32.25" customHeight="1" x14ac:dyDescent="0.25">
      <c r="A23" s="349" t="s">
        <v>296</v>
      </c>
      <c r="B23" s="350"/>
      <c r="C23" s="350"/>
      <c r="D23" s="350"/>
      <c r="E23" s="350"/>
      <c r="F23" s="350"/>
      <c r="G23" s="350"/>
      <c r="H23" s="350"/>
      <c r="I23" s="350"/>
      <c r="J23" s="350"/>
      <c r="K23" s="350"/>
      <c r="L23" s="351"/>
      <c r="M23" s="348" t="s">
        <v>297</v>
      </c>
      <c r="N23" s="348"/>
      <c r="O23" s="348"/>
      <c r="P23" s="348"/>
      <c r="Q23" s="348"/>
      <c r="R23" s="348"/>
      <c r="S23" s="348"/>
      <c r="T23" s="348"/>
      <c r="U23" s="348"/>
      <c r="V23" s="348"/>
      <c r="W23" s="348"/>
      <c r="X23" s="348"/>
      <c r="Y23" s="348"/>
      <c r="Z23" s="348"/>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11"/>
      <c r="Q9" s="11"/>
      <c r="R9" s="11"/>
      <c r="S9" s="11"/>
      <c r="T9" s="11"/>
      <c r="U9" s="11"/>
      <c r="V9" s="11"/>
      <c r="W9" s="11"/>
      <c r="X9" s="11"/>
      <c r="Y9" s="11"/>
      <c r="Z9" s="11"/>
    </row>
    <row r="10" spans="1:28" s="10" customFormat="1" ht="18.75" x14ac:dyDescent="0.2">
      <c r="A10" s="305" t="s">
        <v>8</v>
      </c>
      <c r="B10" s="305"/>
      <c r="C10" s="305"/>
      <c r="D10" s="305"/>
      <c r="E10" s="305"/>
      <c r="F10" s="305"/>
      <c r="G10" s="305"/>
      <c r="H10" s="305"/>
      <c r="I10" s="305"/>
      <c r="J10" s="305"/>
      <c r="K10" s="305"/>
      <c r="L10" s="305"/>
      <c r="M10" s="305"/>
      <c r="N10" s="305"/>
      <c r="O10" s="305"/>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04" t="str">
        <f>'1. паспорт местоположение'!A12:C12</f>
        <v>M_00.0004.000004</v>
      </c>
      <c r="B12" s="304"/>
      <c r="C12" s="304"/>
      <c r="D12" s="304"/>
      <c r="E12" s="304"/>
      <c r="F12" s="304"/>
      <c r="G12" s="304"/>
      <c r="H12" s="304"/>
      <c r="I12" s="304"/>
      <c r="J12" s="304"/>
      <c r="K12" s="304"/>
      <c r="L12" s="304"/>
      <c r="M12" s="304"/>
      <c r="N12" s="304"/>
      <c r="O12" s="304"/>
      <c r="P12" s="11"/>
      <c r="Q12" s="11"/>
      <c r="R12" s="11"/>
      <c r="S12" s="11"/>
      <c r="T12" s="11"/>
      <c r="U12" s="11"/>
      <c r="V12" s="11"/>
      <c r="W12" s="11"/>
      <c r="X12" s="11"/>
      <c r="Y12" s="11"/>
      <c r="Z12" s="11"/>
    </row>
    <row r="13" spans="1:28" s="10" customFormat="1" ht="18.75" x14ac:dyDescent="0.2">
      <c r="A13" s="305"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3" s="305"/>
      <c r="C13" s="305"/>
      <c r="D13" s="305"/>
      <c r="E13" s="305"/>
      <c r="F13" s="305"/>
      <c r="G13" s="305"/>
      <c r="H13" s="305"/>
      <c r="I13" s="305"/>
      <c r="J13" s="305"/>
      <c r="K13" s="305"/>
      <c r="L13" s="305"/>
      <c r="M13" s="305"/>
      <c r="N13" s="305"/>
      <c r="O13" s="305"/>
      <c r="P13" s="11"/>
      <c r="Q13" s="11"/>
      <c r="R13" s="11"/>
      <c r="S13" s="11"/>
      <c r="T13" s="11"/>
      <c r="U13" s="11"/>
      <c r="V13" s="11"/>
      <c r="W13" s="11"/>
      <c r="X13" s="11"/>
      <c r="Y13" s="11"/>
      <c r="Z13" s="11"/>
    </row>
    <row r="14" spans="1:28" s="7" customFormat="1" ht="15.75" customHeight="1" x14ac:dyDescent="0.2">
      <c r="A14" s="310"/>
      <c r="B14" s="310"/>
      <c r="C14" s="310"/>
      <c r="D14" s="310"/>
      <c r="E14" s="310"/>
      <c r="F14" s="310"/>
      <c r="G14" s="310"/>
      <c r="H14" s="310"/>
      <c r="I14" s="310"/>
      <c r="J14" s="310"/>
      <c r="K14" s="310"/>
      <c r="L14" s="310"/>
      <c r="M14" s="310"/>
      <c r="N14" s="310"/>
      <c r="O14" s="310"/>
      <c r="P14" s="8"/>
      <c r="Q14" s="8"/>
      <c r="R14" s="8"/>
      <c r="S14" s="8"/>
      <c r="T14" s="8"/>
      <c r="U14" s="8"/>
      <c r="V14" s="8"/>
      <c r="W14" s="8"/>
      <c r="X14" s="8"/>
      <c r="Y14" s="8"/>
      <c r="Z14" s="8"/>
    </row>
    <row r="15" spans="1:28" s="2" customFormat="1" ht="12" x14ac:dyDescent="0.2">
      <c r="A15" s="304" t="s">
        <v>6</v>
      </c>
      <c r="B15" s="304"/>
      <c r="C15" s="304"/>
      <c r="D15" s="304"/>
      <c r="E15" s="304"/>
      <c r="F15" s="304"/>
      <c r="G15" s="304"/>
      <c r="H15" s="304"/>
      <c r="I15" s="304"/>
      <c r="J15" s="304"/>
      <c r="K15" s="304"/>
      <c r="L15" s="304"/>
      <c r="M15" s="304"/>
      <c r="N15" s="304"/>
      <c r="O15" s="304"/>
      <c r="P15" s="6"/>
      <c r="Q15" s="6"/>
      <c r="R15" s="6"/>
      <c r="S15" s="6"/>
      <c r="T15" s="6"/>
      <c r="U15" s="6"/>
      <c r="V15" s="6"/>
      <c r="W15" s="6"/>
      <c r="X15" s="6"/>
      <c r="Y15" s="6"/>
      <c r="Z15" s="6"/>
    </row>
    <row r="16" spans="1:28" s="2" customFormat="1" ht="15" customHeight="1" x14ac:dyDescent="0.2">
      <c r="A16" s="305" t="s">
        <v>5</v>
      </c>
      <c r="B16" s="305"/>
      <c r="C16" s="305"/>
      <c r="D16" s="305"/>
      <c r="E16" s="305"/>
      <c r="F16" s="305"/>
      <c r="G16" s="305"/>
      <c r="H16" s="305"/>
      <c r="I16" s="305"/>
      <c r="J16" s="305"/>
      <c r="K16" s="305"/>
      <c r="L16" s="305"/>
      <c r="M16" s="305"/>
      <c r="N16" s="305"/>
      <c r="O16" s="305"/>
      <c r="P16" s="4"/>
      <c r="Q16" s="4"/>
      <c r="R16" s="4"/>
      <c r="S16" s="4"/>
      <c r="T16" s="4"/>
      <c r="U16" s="4"/>
      <c r="V16" s="4"/>
      <c r="W16" s="4"/>
      <c r="X16" s="4"/>
      <c r="Y16" s="4"/>
      <c r="Z16" s="4"/>
    </row>
    <row r="17" spans="1:26" s="2" customFormat="1" ht="15" customHeight="1" x14ac:dyDescent="0.2">
      <c r="A17" s="306"/>
      <c r="B17" s="306"/>
      <c r="C17" s="306"/>
      <c r="D17" s="306"/>
      <c r="E17" s="306"/>
      <c r="F17" s="306"/>
      <c r="G17" s="306"/>
      <c r="H17" s="306"/>
      <c r="I17" s="306"/>
      <c r="J17" s="306"/>
      <c r="K17" s="306"/>
      <c r="L17" s="306"/>
      <c r="M17" s="306"/>
      <c r="N17" s="306"/>
      <c r="O17" s="306"/>
      <c r="P17" s="3"/>
      <c r="Q17" s="3"/>
      <c r="R17" s="3"/>
      <c r="S17" s="3"/>
      <c r="T17" s="3"/>
      <c r="U17" s="3"/>
      <c r="V17" s="3"/>
      <c r="W17" s="3"/>
    </row>
    <row r="18" spans="1:26" s="2" customFormat="1" ht="91.5" customHeight="1" x14ac:dyDescent="0.2">
      <c r="A18" s="352" t="s">
        <v>387</v>
      </c>
      <c r="B18" s="352"/>
      <c r="C18" s="352"/>
      <c r="D18" s="352"/>
      <c r="E18" s="352"/>
      <c r="F18" s="352"/>
      <c r="G18" s="352"/>
      <c r="H18" s="352"/>
      <c r="I18" s="352"/>
      <c r="J18" s="352"/>
      <c r="K18" s="352"/>
      <c r="L18" s="352"/>
      <c r="M18" s="352"/>
      <c r="N18" s="352"/>
      <c r="O18" s="352"/>
      <c r="P18" s="5"/>
      <c r="Q18" s="5"/>
      <c r="R18" s="5"/>
      <c r="S18" s="5"/>
      <c r="T18" s="5"/>
      <c r="U18" s="5"/>
      <c r="V18" s="5"/>
      <c r="W18" s="5"/>
      <c r="X18" s="5"/>
      <c r="Y18" s="5"/>
      <c r="Z18" s="5"/>
    </row>
    <row r="19" spans="1:26" s="2" customFormat="1" ht="78" customHeight="1" x14ac:dyDescent="0.2">
      <c r="A19" s="311" t="s">
        <v>4</v>
      </c>
      <c r="B19" s="311" t="s">
        <v>86</v>
      </c>
      <c r="C19" s="311" t="s">
        <v>85</v>
      </c>
      <c r="D19" s="311" t="s">
        <v>74</v>
      </c>
      <c r="E19" s="353" t="s">
        <v>84</v>
      </c>
      <c r="F19" s="354"/>
      <c r="G19" s="354"/>
      <c r="H19" s="354"/>
      <c r="I19" s="355"/>
      <c r="J19" s="311" t="s">
        <v>83</v>
      </c>
      <c r="K19" s="311"/>
      <c r="L19" s="311"/>
      <c r="M19" s="311"/>
      <c r="N19" s="311"/>
      <c r="O19" s="311"/>
      <c r="P19" s="3"/>
      <c r="Q19" s="3"/>
      <c r="R19" s="3"/>
      <c r="S19" s="3"/>
      <c r="T19" s="3"/>
      <c r="U19" s="3"/>
      <c r="V19" s="3"/>
      <c r="W19" s="3"/>
    </row>
    <row r="20" spans="1:26" s="2" customFormat="1" ht="51" customHeight="1" x14ac:dyDescent="0.2">
      <c r="A20" s="311"/>
      <c r="B20" s="311"/>
      <c r="C20" s="311"/>
      <c r="D20" s="311"/>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04" t="str">
        <f>'1. паспорт местоположение'!A9:C9</f>
        <v>Акционерное общество "Электромагистраль"</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row>
    <row r="10" spans="1:44" s="10" customFormat="1" ht="18.75" customHeight="1" x14ac:dyDescent="0.2">
      <c r="A10" s="305" t="s">
        <v>8</v>
      </c>
      <c r="B10" s="305"/>
      <c r="C10" s="305"/>
      <c r="D10" s="305"/>
      <c r="E10" s="305"/>
      <c r="F10" s="305"/>
      <c r="G10" s="305"/>
      <c r="H10" s="305"/>
      <c r="I10" s="305"/>
      <c r="J10" s="305"/>
      <c r="K10" s="305"/>
      <c r="L10" s="305"/>
      <c r="M10" s="305"/>
      <c r="N10" s="305"/>
      <c r="O10" s="305"/>
      <c r="P10" s="305"/>
      <c r="Q10" s="305"/>
      <c r="R10" s="305"/>
      <c r="S10" s="305"/>
      <c r="T10" s="305"/>
      <c r="U10" s="305"/>
      <c r="V10" s="305"/>
      <c r="W10" s="305"/>
      <c r="X10" s="305"/>
      <c r="Y10" s="305"/>
      <c r="Z10" s="305"/>
      <c r="AA10" s="305"/>
      <c r="AB10" s="305"/>
      <c r="AC10" s="305"/>
      <c r="AD10" s="305"/>
      <c r="AE10" s="305"/>
      <c r="AF10" s="305"/>
      <c r="AG10" s="305"/>
      <c r="AH10" s="305"/>
      <c r="AI10" s="305"/>
      <c r="AJ10" s="305"/>
      <c r="AK10" s="305"/>
      <c r="AL10" s="305"/>
      <c r="AM10" s="305"/>
      <c r="AN10" s="305"/>
      <c r="AO10" s="305"/>
      <c r="AP10" s="305"/>
      <c r="AQ10" s="305"/>
      <c r="AR10" s="30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04" t="str">
        <f>'1. паспорт местоположение'!A12:C12</f>
        <v>M_00.0004.000004</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row>
    <row r="13" spans="1:44" s="10" customFormat="1" ht="18.75" customHeight="1" x14ac:dyDescent="0.2">
      <c r="A13" s="305" t="s">
        <v>7</v>
      </c>
      <c r="B13" s="305"/>
      <c r="C13" s="305"/>
      <c r="D13" s="305"/>
      <c r="E13" s="305"/>
      <c r="F13" s="305"/>
      <c r="G13" s="305"/>
      <c r="H13" s="305"/>
      <c r="I13" s="305"/>
      <c r="J13" s="305"/>
      <c r="K13" s="305"/>
      <c r="L13" s="305"/>
      <c r="M13" s="305"/>
      <c r="N13" s="305"/>
      <c r="O13" s="305"/>
      <c r="P13" s="305"/>
      <c r="Q13" s="305"/>
      <c r="R13" s="305"/>
      <c r="S13" s="305"/>
      <c r="T13" s="305"/>
      <c r="U13" s="305"/>
      <c r="V13" s="305"/>
      <c r="W13" s="305"/>
      <c r="X13" s="305"/>
      <c r="Y13" s="305"/>
      <c r="Z13" s="305"/>
      <c r="AA13" s="305"/>
      <c r="AB13" s="305"/>
      <c r="AC13" s="305"/>
      <c r="AD13" s="305"/>
      <c r="AE13" s="305"/>
      <c r="AF13" s="305"/>
      <c r="AG13" s="305"/>
      <c r="AH13" s="305"/>
      <c r="AI13" s="305"/>
      <c r="AJ13" s="305"/>
      <c r="AK13" s="305"/>
      <c r="AL13" s="305"/>
      <c r="AM13" s="305"/>
      <c r="AN13" s="305"/>
      <c r="AO13" s="305"/>
      <c r="AP13" s="305"/>
      <c r="AQ13" s="305"/>
      <c r="AR13" s="30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361" t="str">
        <f>'1. паспорт местоположение'!A15:C15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1"/>
      <c r="AK15" s="361"/>
      <c r="AL15" s="361"/>
      <c r="AM15" s="361"/>
      <c r="AN15" s="361"/>
      <c r="AO15" s="361"/>
      <c r="AP15" s="361"/>
      <c r="AQ15" s="361"/>
      <c r="AR15" s="361"/>
    </row>
    <row r="16" spans="1:44" s="2" customFormat="1" ht="15" customHeight="1" x14ac:dyDescent="0.2">
      <c r="A16" s="305" t="s">
        <v>5</v>
      </c>
      <c r="B16" s="305"/>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305"/>
      <c r="AA16" s="305"/>
      <c r="AB16" s="305"/>
      <c r="AC16" s="305"/>
      <c r="AD16" s="305"/>
      <c r="AE16" s="305"/>
      <c r="AF16" s="305"/>
      <c r="AG16" s="305"/>
      <c r="AH16" s="305"/>
      <c r="AI16" s="305"/>
      <c r="AJ16" s="305"/>
      <c r="AK16" s="305"/>
      <c r="AL16" s="305"/>
      <c r="AM16" s="305"/>
      <c r="AN16" s="305"/>
      <c r="AO16" s="305"/>
      <c r="AP16" s="305"/>
      <c r="AQ16" s="305"/>
      <c r="AR16" s="30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3" t="s">
        <v>388</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3"/>
      <c r="AG18" s="323"/>
      <c r="AH18" s="323"/>
      <c r="AI18" s="323"/>
      <c r="AJ18" s="323"/>
      <c r="AK18" s="323"/>
      <c r="AL18" s="323"/>
      <c r="AM18" s="323"/>
      <c r="AN18" s="323"/>
      <c r="AO18" s="323"/>
      <c r="AP18" s="323"/>
      <c r="AQ18" s="323"/>
      <c r="AR18" s="32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05"/>
      <c r="B22" s="305"/>
      <c r="C22" s="305"/>
      <c r="D22" s="305"/>
      <c r="E22" s="305"/>
      <c r="F22" s="305"/>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5"/>
      <c r="AN22" s="305"/>
      <c r="AO22" s="305"/>
      <c r="AP22" s="305"/>
      <c r="AQ22" s="305"/>
      <c r="AR22" s="305"/>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363" t="s">
        <v>286</v>
      </c>
      <c r="B24" s="363"/>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t="s">
        <v>0</v>
      </c>
      <c r="AL24" s="363"/>
      <c r="AM24" s="78"/>
      <c r="AN24" s="78"/>
      <c r="AO24" s="105"/>
      <c r="AP24" s="105"/>
      <c r="AQ24" s="105"/>
      <c r="AR24" s="105"/>
      <c r="AS24" s="84"/>
    </row>
    <row r="25" spans="1:45" ht="12.75" customHeight="1" x14ac:dyDescent="0.25">
      <c r="A25" s="364" t="s">
        <v>285</v>
      </c>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6" t="s">
        <v>425</v>
      </c>
      <c r="AL25" s="366"/>
      <c r="AM25" s="79"/>
      <c r="AN25" s="367" t="s">
        <v>284</v>
      </c>
      <c r="AO25" s="367"/>
      <c r="AP25" s="367"/>
      <c r="AQ25" s="362"/>
      <c r="AR25" s="362"/>
      <c r="AS25" s="84"/>
    </row>
    <row r="26" spans="1:45" ht="17.25" customHeight="1" x14ac:dyDescent="0.25">
      <c r="A26" s="376" t="s">
        <v>283</v>
      </c>
      <c r="B26" s="377"/>
      <c r="C26" s="377"/>
      <c r="D26" s="377"/>
      <c r="E26" s="377"/>
      <c r="F26" s="377"/>
      <c r="G26" s="377"/>
      <c r="H26" s="377"/>
      <c r="I26" s="377"/>
      <c r="J26" s="377"/>
      <c r="K26" s="377"/>
      <c r="L26" s="377"/>
      <c r="M26" s="377"/>
      <c r="N26" s="377"/>
      <c r="O26" s="377"/>
      <c r="P26" s="377"/>
      <c r="Q26" s="377"/>
      <c r="R26" s="377"/>
      <c r="S26" s="377"/>
      <c r="T26" s="377"/>
      <c r="U26" s="377"/>
      <c r="V26" s="377"/>
      <c r="W26" s="377"/>
      <c r="X26" s="377"/>
      <c r="Y26" s="377"/>
      <c r="Z26" s="377"/>
      <c r="AA26" s="377"/>
      <c r="AB26" s="377"/>
      <c r="AC26" s="377"/>
      <c r="AD26" s="377"/>
      <c r="AE26" s="377"/>
      <c r="AF26" s="377"/>
      <c r="AG26" s="377"/>
      <c r="AH26" s="377"/>
      <c r="AI26" s="377"/>
      <c r="AJ26" s="377"/>
      <c r="AK26" s="359" t="s">
        <v>425</v>
      </c>
      <c r="AL26" s="375"/>
      <c r="AM26" s="79"/>
      <c r="AN26" s="356" t="s">
        <v>282</v>
      </c>
      <c r="AO26" s="357"/>
      <c r="AP26" s="358"/>
      <c r="AQ26" s="359" t="s">
        <v>425</v>
      </c>
      <c r="AR26" s="360"/>
      <c r="AS26" s="84"/>
    </row>
    <row r="27" spans="1:45" ht="17.25" customHeight="1" x14ac:dyDescent="0.25">
      <c r="A27" s="376" t="s">
        <v>281</v>
      </c>
      <c r="B27" s="377"/>
      <c r="C27" s="377"/>
      <c r="D27" s="377"/>
      <c r="E27" s="377"/>
      <c r="F27" s="377"/>
      <c r="G27" s="377"/>
      <c r="H27" s="377"/>
      <c r="I27" s="377"/>
      <c r="J27" s="377"/>
      <c r="K27" s="377"/>
      <c r="L27" s="377"/>
      <c r="M27" s="377"/>
      <c r="N27" s="377"/>
      <c r="O27" s="377"/>
      <c r="P27" s="377"/>
      <c r="Q27" s="377"/>
      <c r="R27" s="377"/>
      <c r="S27" s="377"/>
      <c r="T27" s="377"/>
      <c r="U27" s="377"/>
      <c r="V27" s="377"/>
      <c r="W27" s="377"/>
      <c r="X27" s="377"/>
      <c r="Y27" s="377"/>
      <c r="Z27" s="377"/>
      <c r="AA27" s="377"/>
      <c r="AB27" s="377"/>
      <c r="AC27" s="377"/>
      <c r="AD27" s="377"/>
      <c r="AE27" s="377"/>
      <c r="AF27" s="377"/>
      <c r="AG27" s="377"/>
      <c r="AH27" s="377"/>
      <c r="AI27" s="377"/>
      <c r="AJ27" s="377"/>
      <c r="AK27" s="359" t="s">
        <v>425</v>
      </c>
      <c r="AL27" s="375"/>
      <c r="AM27" s="79"/>
      <c r="AN27" s="356" t="s">
        <v>280</v>
      </c>
      <c r="AO27" s="357"/>
      <c r="AP27" s="358"/>
      <c r="AQ27" s="359" t="s">
        <v>425</v>
      </c>
      <c r="AR27" s="360"/>
      <c r="AS27" s="84"/>
    </row>
    <row r="28" spans="1:45" ht="27.75" customHeight="1" thickBot="1" x14ac:dyDescent="0.3">
      <c r="A28" s="378" t="s">
        <v>279</v>
      </c>
      <c r="B28" s="379"/>
      <c r="C28" s="379"/>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c r="AJ28" s="380"/>
      <c r="AK28" s="381" t="s">
        <v>425</v>
      </c>
      <c r="AL28" s="382"/>
      <c r="AM28" s="79"/>
      <c r="AN28" s="383" t="s">
        <v>278</v>
      </c>
      <c r="AO28" s="384"/>
      <c r="AP28" s="385"/>
      <c r="AQ28" s="359" t="s">
        <v>425</v>
      </c>
      <c r="AR28" s="360"/>
      <c r="AS28" s="84"/>
    </row>
    <row r="29" spans="1:45" ht="17.25" customHeight="1" x14ac:dyDescent="0.25">
      <c r="A29" s="368" t="s">
        <v>277</v>
      </c>
      <c r="B29" s="369"/>
      <c r="C29" s="369"/>
      <c r="D29" s="369"/>
      <c r="E29" s="369"/>
      <c r="F29" s="369"/>
      <c r="G29" s="369"/>
      <c r="H29" s="369"/>
      <c r="I29" s="369"/>
      <c r="J29" s="369"/>
      <c r="K29" s="369"/>
      <c r="L29" s="369"/>
      <c r="M29" s="369"/>
      <c r="N29" s="369"/>
      <c r="O29" s="369"/>
      <c r="P29" s="369"/>
      <c r="Q29" s="369"/>
      <c r="R29" s="369"/>
      <c r="S29" s="369"/>
      <c r="T29" s="369"/>
      <c r="U29" s="369"/>
      <c r="V29" s="369"/>
      <c r="W29" s="369"/>
      <c r="X29" s="369"/>
      <c r="Y29" s="369"/>
      <c r="Z29" s="369"/>
      <c r="AA29" s="369"/>
      <c r="AB29" s="369"/>
      <c r="AC29" s="369"/>
      <c r="AD29" s="369"/>
      <c r="AE29" s="369"/>
      <c r="AF29" s="369"/>
      <c r="AG29" s="369"/>
      <c r="AH29" s="369"/>
      <c r="AI29" s="369"/>
      <c r="AJ29" s="370"/>
      <c r="AK29" s="371" t="s">
        <v>425</v>
      </c>
      <c r="AL29" s="372"/>
      <c r="AM29" s="79"/>
      <c r="AN29" s="373"/>
      <c r="AO29" s="374"/>
      <c r="AP29" s="374"/>
      <c r="AQ29" s="359" t="s">
        <v>425</v>
      </c>
      <c r="AR29" s="375"/>
      <c r="AS29" s="84"/>
    </row>
    <row r="30" spans="1:45" ht="17.25" customHeight="1" x14ac:dyDescent="0.25">
      <c r="A30" s="376" t="s">
        <v>276</v>
      </c>
      <c r="B30" s="377"/>
      <c r="C30" s="377"/>
      <c r="D30" s="377"/>
      <c r="E30" s="377"/>
      <c r="F30" s="377"/>
      <c r="G30" s="377"/>
      <c r="H30" s="377"/>
      <c r="I30" s="377"/>
      <c r="J30" s="377"/>
      <c r="K30" s="377"/>
      <c r="L30" s="377"/>
      <c r="M30" s="377"/>
      <c r="N30" s="377"/>
      <c r="O30" s="377"/>
      <c r="P30" s="377"/>
      <c r="Q30" s="377"/>
      <c r="R30" s="377"/>
      <c r="S30" s="377"/>
      <c r="T30" s="377"/>
      <c r="U30" s="377"/>
      <c r="V30" s="377"/>
      <c r="W30" s="377"/>
      <c r="X30" s="377"/>
      <c r="Y30" s="377"/>
      <c r="Z30" s="377"/>
      <c r="AA30" s="377"/>
      <c r="AB30" s="377"/>
      <c r="AC30" s="377"/>
      <c r="AD30" s="377"/>
      <c r="AE30" s="377"/>
      <c r="AF30" s="377"/>
      <c r="AG30" s="377"/>
      <c r="AH30" s="377"/>
      <c r="AI30" s="377"/>
      <c r="AJ30" s="377"/>
      <c r="AK30" s="359" t="s">
        <v>425</v>
      </c>
      <c r="AL30" s="375"/>
      <c r="AM30" s="79"/>
      <c r="AS30" s="84"/>
    </row>
    <row r="31" spans="1:45" ht="17.25" customHeight="1" x14ac:dyDescent="0.25">
      <c r="A31" s="376" t="s">
        <v>275</v>
      </c>
      <c r="B31" s="377"/>
      <c r="C31" s="377"/>
      <c r="D31" s="377"/>
      <c r="E31" s="377"/>
      <c r="F31" s="377"/>
      <c r="G31" s="377"/>
      <c r="H31" s="377"/>
      <c r="I31" s="377"/>
      <c r="J31" s="377"/>
      <c r="K31" s="377"/>
      <c r="L31" s="377"/>
      <c r="M31" s="377"/>
      <c r="N31" s="377"/>
      <c r="O31" s="377"/>
      <c r="P31" s="377"/>
      <c r="Q31" s="377"/>
      <c r="R31" s="377"/>
      <c r="S31" s="377"/>
      <c r="T31" s="377"/>
      <c r="U31" s="377"/>
      <c r="V31" s="377"/>
      <c r="W31" s="377"/>
      <c r="X31" s="377"/>
      <c r="Y31" s="377"/>
      <c r="Z31" s="377"/>
      <c r="AA31" s="377"/>
      <c r="AB31" s="377"/>
      <c r="AC31" s="377"/>
      <c r="AD31" s="377"/>
      <c r="AE31" s="377"/>
      <c r="AF31" s="377"/>
      <c r="AG31" s="377"/>
      <c r="AH31" s="377"/>
      <c r="AI31" s="377"/>
      <c r="AJ31" s="377"/>
      <c r="AK31" s="359" t="s">
        <v>425</v>
      </c>
      <c r="AL31" s="375"/>
      <c r="AM31" s="79"/>
      <c r="AN31" s="79"/>
      <c r="AO31" s="104"/>
      <c r="AP31" s="104"/>
      <c r="AQ31" s="104"/>
      <c r="AR31" s="104"/>
      <c r="AS31" s="84"/>
    </row>
    <row r="32" spans="1:45" ht="17.25" customHeight="1" x14ac:dyDescent="0.25">
      <c r="A32" s="376" t="s">
        <v>250</v>
      </c>
      <c r="B32" s="377"/>
      <c r="C32" s="377"/>
      <c r="D32" s="377"/>
      <c r="E32" s="377"/>
      <c r="F32" s="377"/>
      <c r="G32" s="377"/>
      <c r="H32" s="377"/>
      <c r="I32" s="377"/>
      <c r="J32" s="377"/>
      <c r="K32" s="377"/>
      <c r="L32" s="377"/>
      <c r="M32" s="377"/>
      <c r="N32" s="377"/>
      <c r="O32" s="377"/>
      <c r="P32" s="377"/>
      <c r="Q32" s="377"/>
      <c r="R32" s="377"/>
      <c r="S32" s="377"/>
      <c r="T32" s="377"/>
      <c r="U32" s="377"/>
      <c r="V32" s="377"/>
      <c r="W32" s="377"/>
      <c r="X32" s="377"/>
      <c r="Y32" s="377"/>
      <c r="Z32" s="377"/>
      <c r="AA32" s="377"/>
      <c r="AB32" s="377"/>
      <c r="AC32" s="377"/>
      <c r="AD32" s="377"/>
      <c r="AE32" s="377"/>
      <c r="AF32" s="377"/>
      <c r="AG32" s="377"/>
      <c r="AH32" s="377"/>
      <c r="AI32" s="377"/>
      <c r="AJ32" s="377"/>
      <c r="AK32" s="359" t="s">
        <v>425</v>
      </c>
      <c r="AL32" s="375"/>
      <c r="AM32" s="79"/>
      <c r="AN32" s="79"/>
      <c r="AO32" s="79"/>
      <c r="AP32" s="79"/>
      <c r="AQ32" s="79"/>
      <c r="AR32" s="79"/>
      <c r="AS32" s="84"/>
    </row>
    <row r="33" spans="1:45" ht="17.25" customHeight="1" x14ac:dyDescent="0.25">
      <c r="A33" s="376" t="s">
        <v>274</v>
      </c>
      <c r="B33" s="377"/>
      <c r="C33" s="377"/>
      <c r="D33" s="377"/>
      <c r="E33" s="377"/>
      <c r="F33" s="377"/>
      <c r="G33" s="377"/>
      <c r="H33" s="377"/>
      <c r="I33" s="377"/>
      <c r="J33" s="377"/>
      <c r="K33" s="377"/>
      <c r="L33" s="377"/>
      <c r="M33" s="377"/>
      <c r="N33" s="377"/>
      <c r="O33" s="377"/>
      <c r="P33" s="377"/>
      <c r="Q33" s="377"/>
      <c r="R33" s="377"/>
      <c r="S33" s="377"/>
      <c r="T33" s="377"/>
      <c r="U33" s="377"/>
      <c r="V33" s="377"/>
      <c r="W33" s="377"/>
      <c r="X33" s="377"/>
      <c r="Y33" s="377"/>
      <c r="Z33" s="377"/>
      <c r="AA33" s="377"/>
      <c r="AB33" s="377"/>
      <c r="AC33" s="377"/>
      <c r="AD33" s="377"/>
      <c r="AE33" s="377"/>
      <c r="AF33" s="377"/>
      <c r="AG33" s="377"/>
      <c r="AH33" s="377"/>
      <c r="AI33" s="377"/>
      <c r="AJ33" s="377"/>
      <c r="AK33" s="359" t="s">
        <v>425</v>
      </c>
      <c r="AL33" s="375"/>
      <c r="AM33" s="79"/>
      <c r="AN33" s="79"/>
      <c r="AO33" s="79"/>
      <c r="AP33" s="79"/>
      <c r="AQ33" s="79"/>
      <c r="AR33" s="79"/>
      <c r="AS33" s="84"/>
    </row>
    <row r="34" spans="1:45" ht="17.25" customHeight="1" x14ac:dyDescent="0.25">
      <c r="A34" s="376" t="s">
        <v>273</v>
      </c>
      <c r="B34" s="377"/>
      <c r="C34" s="377"/>
      <c r="D34" s="377"/>
      <c r="E34" s="377"/>
      <c r="F34" s="377"/>
      <c r="G34" s="377"/>
      <c r="H34" s="377"/>
      <c r="I34" s="377"/>
      <c r="J34" s="377"/>
      <c r="K34" s="377"/>
      <c r="L34" s="377"/>
      <c r="M34" s="377"/>
      <c r="N34" s="377"/>
      <c r="O34" s="377"/>
      <c r="P34" s="377"/>
      <c r="Q34" s="377"/>
      <c r="R34" s="377"/>
      <c r="S34" s="377"/>
      <c r="T34" s="377"/>
      <c r="U34" s="377"/>
      <c r="V34" s="377"/>
      <c r="W34" s="377"/>
      <c r="X34" s="377"/>
      <c r="Y34" s="377"/>
      <c r="Z34" s="377"/>
      <c r="AA34" s="377"/>
      <c r="AB34" s="377"/>
      <c r="AC34" s="377"/>
      <c r="AD34" s="377"/>
      <c r="AE34" s="377"/>
      <c r="AF34" s="377"/>
      <c r="AG34" s="377"/>
      <c r="AH34" s="377"/>
      <c r="AI34" s="377"/>
      <c r="AJ34" s="377"/>
      <c r="AK34" s="359" t="s">
        <v>425</v>
      </c>
      <c r="AL34" s="375"/>
      <c r="AM34" s="79"/>
      <c r="AN34" s="79"/>
      <c r="AO34" s="79"/>
      <c r="AP34" s="79"/>
      <c r="AQ34" s="79"/>
      <c r="AR34" s="79"/>
      <c r="AS34" s="84"/>
    </row>
    <row r="35" spans="1:45" ht="17.25" customHeight="1" x14ac:dyDescent="0.25">
      <c r="A35" s="376"/>
      <c r="B35" s="377"/>
      <c r="C35" s="377"/>
      <c r="D35" s="377"/>
      <c r="E35" s="377"/>
      <c r="F35" s="377"/>
      <c r="G35" s="377"/>
      <c r="H35" s="377"/>
      <c r="I35" s="377"/>
      <c r="J35" s="377"/>
      <c r="K35" s="377"/>
      <c r="L35" s="377"/>
      <c r="M35" s="377"/>
      <c r="N35" s="377"/>
      <c r="O35" s="377"/>
      <c r="P35" s="377"/>
      <c r="Q35" s="377"/>
      <c r="R35" s="377"/>
      <c r="S35" s="377"/>
      <c r="T35" s="377"/>
      <c r="U35" s="377"/>
      <c r="V35" s="377"/>
      <c r="W35" s="377"/>
      <c r="X35" s="377"/>
      <c r="Y35" s="377"/>
      <c r="Z35" s="377"/>
      <c r="AA35" s="377"/>
      <c r="AB35" s="377"/>
      <c r="AC35" s="377"/>
      <c r="AD35" s="377"/>
      <c r="AE35" s="377"/>
      <c r="AF35" s="377"/>
      <c r="AG35" s="377"/>
      <c r="AH35" s="377"/>
      <c r="AI35" s="377"/>
      <c r="AJ35" s="377"/>
      <c r="AK35" s="386"/>
      <c r="AL35" s="386"/>
      <c r="AM35" s="79"/>
      <c r="AN35" s="79"/>
      <c r="AO35" s="79"/>
      <c r="AP35" s="79"/>
      <c r="AQ35" s="79"/>
      <c r="AR35" s="79"/>
      <c r="AS35" s="84"/>
    </row>
    <row r="36" spans="1:45" ht="17.25" customHeight="1" thickBot="1" x14ac:dyDescent="0.3">
      <c r="A36" s="387" t="s">
        <v>238</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t="s">
        <v>425</v>
      </c>
      <c r="AL36" s="389"/>
      <c r="AM36" s="79"/>
      <c r="AN36" s="79"/>
      <c r="AO36" s="79"/>
      <c r="AP36" s="79"/>
      <c r="AQ36" s="79"/>
      <c r="AR36" s="79"/>
      <c r="AS36" s="84"/>
    </row>
    <row r="37" spans="1:45" ht="17.25" customHeight="1" x14ac:dyDescent="0.25">
      <c r="A37" s="364"/>
      <c r="B37" s="365"/>
      <c r="C37" s="365"/>
      <c r="D37" s="365"/>
      <c r="E37" s="365"/>
      <c r="F37" s="365"/>
      <c r="G37" s="365"/>
      <c r="H37" s="365"/>
      <c r="I37" s="365"/>
      <c r="J37" s="365"/>
      <c r="K37" s="365"/>
      <c r="L37" s="365"/>
      <c r="M37" s="365"/>
      <c r="N37" s="365"/>
      <c r="O37" s="365"/>
      <c r="P37" s="365"/>
      <c r="Q37" s="365"/>
      <c r="R37" s="365"/>
      <c r="S37" s="365"/>
      <c r="T37" s="365"/>
      <c r="U37" s="365"/>
      <c r="V37" s="365"/>
      <c r="W37" s="365"/>
      <c r="X37" s="365"/>
      <c r="Y37" s="365"/>
      <c r="Z37" s="365"/>
      <c r="AA37" s="365"/>
      <c r="AB37" s="365"/>
      <c r="AC37" s="365"/>
      <c r="AD37" s="365"/>
      <c r="AE37" s="365"/>
      <c r="AF37" s="365"/>
      <c r="AG37" s="365"/>
      <c r="AH37" s="365"/>
      <c r="AI37" s="365"/>
      <c r="AJ37" s="365"/>
      <c r="AK37" s="366"/>
      <c r="AL37" s="366"/>
      <c r="AM37" s="79"/>
      <c r="AN37" s="79"/>
      <c r="AO37" s="79"/>
      <c r="AP37" s="79"/>
      <c r="AQ37" s="79"/>
      <c r="AR37" s="79"/>
      <c r="AS37" s="84"/>
    </row>
    <row r="38" spans="1:45" ht="17.25" customHeight="1" x14ac:dyDescent="0.25">
      <c r="A38" s="376" t="s">
        <v>272</v>
      </c>
      <c r="B38" s="377"/>
      <c r="C38" s="377"/>
      <c r="D38" s="377"/>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377"/>
      <c r="AJ38" s="377"/>
      <c r="AK38" s="386" t="s">
        <v>425</v>
      </c>
      <c r="AL38" s="386"/>
      <c r="AM38" s="79"/>
      <c r="AN38" s="79"/>
      <c r="AO38" s="79"/>
      <c r="AP38" s="79"/>
      <c r="AQ38" s="79"/>
      <c r="AR38" s="79"/>
      <c r="AS38" s="84"/>
    </row>
    <row r="39" spans="1:45" ht="17.25" customHeight="1" thickBot="1" x14ac:dyDescent="0.3">
      <c r="A39" s="387" t="s">
        <v>271</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t="s">
        <v>425</v>
      </c>
      <c r="AL39" s="389"/>
      <c r="AM39" s="79"/>
      <c r="AN39" s="79"/>
      <c r="AO39" s="79"/>
      <c r="AP39" s="79"/>
      <c r="AQ39" s="79"/>
      <c r="AR39" s="79"/>
      <c r="AS39" s="84"/>
    </row>
    <row r="40" spans="1:45" ht="17.25" customHeight="1" x14ac:dyDescent="0.25">
      <c r="A40" s="364" t="s">
        <v>270</v>
      </c>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c r="AG40" s="365"/>
      <c r="AH40" s="365"/>
      <c r="AI40" s="365"/>
      <c r="AJ40" s="365"/>
      <c r="AK40" s="366" t="s">
        <v>425</v>
      </c>
      <c r="AL40" s="366"/>
      <c r="AM40" s="79"/>
      <c r="AN40" s="79"/>
      <c r="AO40" s="79"/>
      <c r="AP40" s="79"/>
      <c r="AQ40" s="79"/>
      <c r="AR40" s="79"/>
      <c r="AS40" s="84"/>
    </row>
    <row r="41" spans="1:45" ht="17.25" customHeight="1" x14ac:dyDescent="0.25">
      <c r="A41" s="376" t="s">
        <v>269</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86" t="s">
        <v>425</v>
      </c>
      <c r="AL41" s="386"/>
      <c r="AM41" s="79"/>
      <c r="AN41" s="79"/>
      <c r="AO41" s="79"/>
      <c r="AP41" s="79"/>
      <c r="AQ41" s="79"/>
      <c r="AR41" s="79"/>
      <c r="AS41" s="84"/>
    </row>
    <row r="42" spans="1:45" ht="17.25" customHeight="1" x14ac:dyDescent="0.25">
      <c r="A42" s="376" t="s">
        <v>268</v>
      </c>
      <c r="B42" s="377"/>
      <c r="C42" s="377"/>
      <c r="D42" s="377"/>
      <c r="E42" s="377"/>
      <c r="F42" s="377"/>
      <c r="G42" s="377"/>
      <c r="H42" s="377"/>
      <c r="I42" s="377"/>
      <c r="J42" s="377"/>
      <c r="K42" s="377"/>
      <c r="L42" s="377"/>
      <c r="M42" s="377"/>
      <c r="N42" s="377"/>
      <c r="O42" s="377"/>
      <c r="P42" s="377"/>
      <c r="Q42" s="377"/>
      <c r="R42" s="377"/>
      <c r="S42" s="377"/>
      <c r="T42" s="377"/>
      <c r="U42" s="377"/>
      <c r="V42" s="377"/>
      <c r="W42" s="377"/>
      <c r="X42" s="377"/>
      <c r="Y42" s="377"/>
      <c r="Z42" s="377"/>
      <c r="AA42" s="377"/>
      <c r="AB42" s="377"/>
      <c r="AC42" s="377"/>
      <c r="AD42" s="377"/>
      <c r="AE42" s="377"/>
      <c r="AF42" s="377"/>
      <c r="AG42" s="377"/>
      <c r="AH42" s="377"/>
      <c r="AI42" s="377"/>
      <c r="AJ42" s="377"/>
      <c r="AK42" s="386" t="s">
        <v>425</v>
      </c>
      <c r="AL42" s="386"/>
      <c r="AM42" s="79"/>
      <c r="AN42" s="79"/>
      <c r="AO42" s="79"/>
      <c r="AP42" s="79"/>
      <c r="AQ42" s="79"/>
      <c r="AR42" s="79"/>
      <c r="AS42" s="84"/>
    </row>
    <row r="43" spans="1:45" ht="17.25" customHeight="1" x14ac:dyDescent="0.25">
      <c r="A43" s="376" t="s">
        <v>267</v>
      </c>
      <c r="B43" s="377"/>
      <c r="C43" s="377"/>
      <c r="D43" s="377"/>
      <c r="E43" s="377"/>
      <c r="F43" s="377"/>
      <c r="G43" s="377"/>
      <c r="H43" s="377"/>
      <c r="I43" s="377"/>
      <c r="J43" s="377"/>
      <c r="K43" s="377"/>
      <c r="L43" s="377"/>
      <c r="M43" s="377"/>
      <c r="N43" s="377"/>
      <c r="O43" s="377"/>
      <c r="P43" s="377"/>
      <c r="Q43" s="377"/>
      <c r="R43" s="377"/>
      <c r="S43" s="377"/>
      <c r="T43" s="377"/>
      <c r="U43" s="377"/>
      <c r="V43" s="377"/>
      <c r="W43" s="377"/>
      <c r="X43" s="377"/>
      <c r="Y43" s="377"/>
      <c r="Z43" s="377"/>
      <c r="AA43" s="377"/>
      <c r="AB43" s="377"/>
      <c r="AC43" s="377"/>
      <c r="AD43" s="377"/>
      <c r="AE43" s="377"/>
      <c r="AF43" s="377"/>
      <c r="AG43" s="377"/>
      <c r="AH43" s="377"/>
      <c r="AI43" s="377"/>
      <c r="AJ43" s="377"/>
      <c r="AK43" s="386" t="s">
        <v>425</v>
      </c>
      <c r="AL43" s="386"/>
      <c r="AM43" s="79"/>
      <c r="AN43" s="79"/>
      <c r="AO43" s="79"/>
      <c r="AP43" s="79"/>
      <c r="AQ43" s="79"/>
      <c r="AR43" s="79"/>
      <c r="AS43" s="84"/>
    </row>
    <row r="44" spans="1:45" ht="17.25" customHeight="1" x14ac:dyDescent="0.25">
      <c r="A44" s="376" t="s">
        <v>266</v>
      </c>
      <c r="B44" s="377"/>
      <c r="C44" s="377"/>
      <c r="D44" s="377"/>
      <c r="E44" s="377"/>
      <c r="F44" s="377"/>
      <c r="G44" s="377"/>
      <c r="H44" s="377"/>
      <c r="I44" s="377"/>
      <c r="J44" s="377"/>
      <c r="K44" s="377"/>
      <c r="L44" s="377"/>
      <c r="M44" s="377"/>
      <c r="N44" s="377"/>
      <c r="O44" s="377"/>
      <c r="P44" s="377"/>
      <c r="Q44" s="377"/>
      <c r="R44" s="377"/>
      <c r="S44" s="377"/>
      <c r="T44" s="377"/>
      <c r="U44" s="377"/>
      <c r="V44" s="377"/>
      <c r="W44" s="377"/>
      <c r="X44" s="377"/>
      <c r="Y44" s="377"/>
      <c r="Z44" s="377"/>
      <c r="AA44" s="377"/>
      <c r="AB44" s="377"/>
      <c r="AC44" s="377"/>
      <c r="AD44" s="377"/>
      <c r="AE44" s="377"/>
      <c r="AF44" s="377"/>
      <c r="AG44" s="377"/>
      <c r="AH44" s="377"/>
      <c r="AI44" s="377"/>
      <c r="AJ44" s="377"/>
      <c r="AK44" s="386" t="s">
        <v>425</v>
      </c>
      <c r="AL44" s="386"/>
      <c r="AM44" s="79"/>
      <c r="AN44" s="79"/>
      <c r="AO44" s="79"/>
      <c r="AP44" s="79"/>
      <c r="AQ44" s="79"/>
      <c r="AR44" s="79"/>
      <c r="AS44" s="84"/>
    </row>
    <row r="45" spans="1:45" ht="17.25" customHeight="1" x14ac:dyDescent="0.25">
      <c r="A45" s="376" t="s">
        <v>265</v>
      </c>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377"/>
      <c r="AK45" s="386" t="s">
        <v>425</v>
      </c>
      <c r="AL45" s="386"/>
      <c r="AM45" s="79"/>
      <c r="AN45" s="79"/>
      <c r="AO45" s="79"/>
      <c r="AP45" s="79"/>
      <c r="AQ45" s="79"/>
      <c r="AR45" s="79"/>
      <c r="AS45" s="84"/>
    </row>
    <row r="46" spans="1:45" ht="17.25" customHeight="1" thickBot="1" x14ac:dyDescent="0.3">
      <c r="A46" s="390" t="s">
        <v>264</v>
      </c>
      <c r="B46" s="391"/>
      <c r="C46" s="391"/>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2" t="s">
        <v>425</v>
      </c>
      <c r="AL46" s="392"/>
      <c r="AM46" s="79"/>
      <c r="AN46" s="79"/>
      <c r="AO46" s="79"/>
      <c r="AP46" s="79"/>
      <c r="AQ46" s="79"/>
      <c r="AR46" s="79"/>
      <c r="AS46" s="84"/>
    </row>
    <row r="47" spans="1:45" ht="24" customHeight="1" x14ac:dyDescent="0.25">
      <c r="A47" s="393" t="s">
        <v>263</v>
      </c>
      <c r="B47" s="394"/>
      <c r="C47" s="394"/>
      <c r="D47" s="394"/>
      <c r="E47" s="394"/>
      <c r="F47" s="394"/>
      <c r="G47" s="394"/>
      <c r="H47" s="394"/>
      <c r="I47" s="394"/>
      <c r="J47" s="394"/>
      <c r="K47" s="394"/>
      <c r="L47" s="394"/>
      <c r="M47" s="394"/>
      <c r="N47" s="394"/>
      <c r="O47" s="394"/>
      <c r="P47" s="394"/>
      <c r="Q47" s="394"/>
      <c r="R47" s="394"/>
      <c r="S47" s="394"/>
      <c r="T47" s="394"/>
      <c r="U47" s="394"/>
      <c r="V47" s="394"/>
      <c r="W47" s="394"/>
      <c r="X47" s="394"/>
      <c r="Y47" s="394"/>
      <c r="Z47" s="394"/>
      <c r="AA47" s="394"/>
      <c r="AB47" s="394"/>
      <c r="AC47" s="394"/>
      <c r="AD47" s="394"/>
      <c r="AE47" s="394"/>
      <c r="AF47" s="394"/>
      <c r="AG47" s="394"/>
      <c r="AH47" s="394"/>
      <c r="AI47" s="394"/>
      <c r="AJ47" s="395"/>
      <c r="AK47" s="366" t="s">
        <v>3</v>
      </c>
      <c r="AL47" s="366"/>
      <c r="AM47" s="396" t="s">
        <v>244</v>
      </c>
      <c r="AN47" s="396"/>
      <c r="AO47" s="92" t="s">
        <v>243</v>
      </c>
      <c r="AP47" s="92" t="s">
        <v>242</v>
      </c>
      <c r="AQ47" s="84"/>
    </row>
    <row r="48" spans="1:45" ht="12" customHeight="1" x14ac:dyDescent="0.25">
      <c r="A48" s="376" t="s">
        <v>262</v>
      </c>
      <c r="B48" s="377"/>
      <c r="C48" s="377"/>
      <c r="D48" s="377"/>
      <c r="E48" s="377"/>
      <c r="F48" s="377"/>
      <c r="G48" s="377"/>
      <c r="H48" s="377"/>
      <c r="I48" s="377"/>
      <c r="J48" s="377"/>
      <c r="K48" s="377"/>
      <c r="L48" s="377"/>
      <c r="M48" s="377"/>
      <c r="N48" s="377"/>
      <c r="O48" s="377"/>
      <c r="P48" s="377"/>
      <c r="Q48" s="377"/>
      <c r="R48" s="377"/>
      <c r="S48" s="377"/>
      <c r="T48" s="377"/>
      <c r="U48" s="377"/>
      <c r="V48" s="377"/>
      <c r="W48" s="377"/>
      <c r="X48" s="377"/>
      <c r="Y48" s="377"/>
      <c r="Z48" s="377"/>
      <c r="AA48" s="377"/>
      <c r="AB48" s="377"/>
      <c r="AC48" s="377"/>
      <c r="AD48" s="377"/>
      <c r="AE48" s="377"/>
      <c r="AF48" s="377"/>
      <c r="AG48" s="377"/>
      <c r="AH48" s="377"/>
      <c r="AI48" s="377"/>
      <c r="AJ48" s="377"/>
      <c r="AK48" s="386" t="s">
        <v>425</v>
      </c>
      <c r="AL48" s="386"/>
      <c r="AM48" s="386" t="s">
        <v>425</v>
      </c>
      <c r="AN48" s="386"/>
      <c r="AO48" s="96" t="s">
        <v>425</v>
      </c>
      <c r="AP48" s="96" t="s">
        <v>425</v>
      </c>
      <c r="AQ48" s="84"/>
    </row>
    <row r="49" spans="1:43" ht="12" customHeight="1" x14ac:dyDescent="0.25">
      <c r="A49" s="376" t="s">
        <v>261</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86" t="s">
        <v>425</v>
      </c>
      <c r="AL49" s="386"/>
      <c r="AM49" s="386" t="s">
        <v>425</v>
      </c>
      <c r="AN49" s="386"/>
      <c r="AO49" s="96" t="s">
        <v>425</v>
      </c>
      <c r="AP49" s="96" t="s">
        <v>425</v>
      </c>
      <c r="AQ49" s="84"/>
    </row>
    <row r="50" spans="1:43" ht="12" customHeight="1" thickBot="1" x14ac:dyDescent="0.3">
      <c r="A50" s="387" t="s">
        <v>260</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t="s">
        <v>425</v>
      </c>
      <c r="AL50" s="389"/>
      <c r="AM50" s="389" t="s">
        <v>425</v>
      </c>
      <c r="AN50" s="389"/>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97" t="s">
        <v>259</v>
      </c>
      <c r="B52" s="398"/>
      <c r="C52" s="398"/>
      <c r="D52" s="398"/>
      <c r="E52" s="398"/>
      <c r="F52" s="398"/>
      <c r="G52" s="398"/>
      <c r="H52" s="398"/>
      <c r="I52" s="398"/>
      <c r="J52" s="398"/>
      <c r="K52" s="398"/>
      <c r="L52" s="398"/>
      <c r="M52" s="398"/>
      <c r="N52" s="398"/>
      <c r="O52" s="398"/>
      <c r="P52" s="398"/>
      <c r="Q52" s="398"/>
      <c r="R52" s="398"/>
      <c r="S52" s="398"/>
      <c r="T52" s="398"/>
      <c r="U52" s="398"/>
      <c r="V52" s="398"/>
      <c r="W52" s="398"/>
      <c r="X52" s="398"/>
      <c r="Y52" s="398"/>
      <c r="Z52" s="398"/>
      <c r="AA52" s="398"/>
      <c r="AB52" s="398"/>
      <c r="AC52" s="398"/>
      <c r="AD52" s="398"/>
      <c r="AE52" s="398"/>
      <c r="AF52" s="398"/>
      <c r="AG52" s="398"/>
      <c r="AH52" s="398"/>
      <c r="AI52" s="398"/>
      <c r="AJ52" s="398"/>
      <c r="AK52" s="396" t="s">
        <v>3</v>
      </c>
      <c r="AL52" s="396"/>
      <c r="AM52" s="396" t="s">
        <v>244</v>
      </c>
      <c r="AN52" s="396"/>
      <c r="AO52" s="92" t="s">
        <v>243</v>
      </c>
      <c r="AP52" s="92" t="s">
        <v>242</v>
      </c>
      <c r="AQ52" s="84"/>
    </row>
    <row r="53" spans="1:43" ht="11.25" customHeight="1" x14ac:dyDescent="0.25">
      <c r="A53" s="399" t="s">
        <v>258</v>
      </c>
      <c r="B53" s="400"/>
      <c r="C53" s="400"/>
      <c r="D53" s="400"/>
      <c r="E53" s="400"/>
      <c r="F53" s="400"/>
      <c r="G53" s="400"/>
      <c r="H53" s="400"/>
      <c r="I53" s="400"/>
      <c r="J53" s="400"/>
      <c r="K53" s="400"/>
      <c r="L53" s="400"/>
      <c r="M53" s="400"/>
      <c r="N53" s="400"/>
      <c r="O53" s="400"/>
      <c r="P53" s="400"/>
      <c r="Q53" s="400"/>
      <c r="R53" s="400"/>
      <c r="S53" s="400"/>
      <c r="T53" s="400"/>
      <c r="U53" s="400"/>
      <c r="V53" s="400"/>
      <c r="W53" s="400"/>
      <c r="X53" s="400"/>
      <c r="Y53" s="400"/>
      <c r="Z53" s="400"/>
      <c r="AA53" s="400"/>
      <c r="AB53" s="400"/>
      <c r="AC53" s="400"/>
      <c r="AD53" s="400"/>
      <c r="AE53" s="400"/>
      <c r="AF53" s="400"/>
      <c r="AG53" s="400"/>
      <c r="AH53" s="400"/>
      <c r="AI53" s="400"/>
      <c r="AJ53" s="400"/>
      <c r="AK53" s="386" t="s">
        <v>425</v>
      </c>
      <c r="AL53" s="386"/>
      <c r="AM53" s="386" t="s">
        <v>425</v>
      </c>
      <c r="AN53" s="386"/>
      <c r="AO53" s="142" t="s">
        <v>425</v>
      </c>
      <c r="AP53" s="142" t="s">
        <v>425</v>
      </c>
      <c r="AQ53" s="84"/>
    </row>
    <row r="54" spans="1:43" ht="12" customHeight="1" x14ac:dyDescent="0.25">
      <c r="A54" s="376" t="s">
        <v>257</v>
      </c>
      <c r="B54" s="377"/>
      <c r="C54" s="377"/>
      <c r="D54" s="377"/>
      <c r="E54" s="377"/>
      <c r="F54" s="377"/>
      <c r="G54" s="377"/>
      <c r="H54" s="377"/>
      <c r="I54" s="377"/>
      <c r="J54" s="377"/>
      <c r="K54" s="377"/>
      <c r="L54" s="377"/>
      <c r="M54" s="377"/>
      <c r="N54" s="377"/>
      <c r="O54" s="377"/>
      <c r="P54" s="377"/>
      <c r="Q54" s="377"/>
      <c r="R54" s="377"/>
      <c r="S54" s="377"/>
      <c r="T54" s="377"/>
      <c r="U54" s="377"/>
      <c r="V54" s="377"/>
      <c r="W54" s="377"/>
      <c r="X54" s="377"/>
      <c r="Y54" s="377"/>
      <c r="Z54" s="377"/>
      <c r="AA54" s="377"/>
      <c r="AB54" s="377"/>
      <c r="AC54" s="377"/>
      <c r="AD54" s="377"/>
      <c r="AE54" s="377"/>
      <c r="AF54" s="377"/>
      <c r="AG54" s="377"/>
      <c r="AH54" s="377"/>
      <c r="AI54" s="377"/>
      <c r="AJ54" s="377"/>
      <c r="AK54" s="386" t="s">
        <v>425</v>
      </c>
      <c r="AL54" s="386"/>
      <c r="AM54" s="386" t="s">
        <v>425</v>
      </c>
      <c r="AN54" s="386"/>
      <c r="AO54" s="142" t="s">
        <v>425</v>
      </c>
      <c r="AP54" s="142" t="s">
        <v>425</v>
      </c>
      <c r="AQ54" s="84"/>
    </row>
    <row r="55" spans="1:43" ht="12" customHeight="1" x14ac:dyDescent="0.25">
      <c r="A55" s="376" t="s">
        <v>256</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377"/>
      <c r="AG55" s="377"/>
      <c r="AH55" s="377"/>
      <c r="AI55" s="377"/>
      <c r="AJ55" s="377"/>
      <c r="AK55" s="386" t="s">
        <v>425</v>
      </c>
      <c r="AL55" s="386"/>
      <c r="AM55" s="386" t="s">
        <v>425</v>
      </c>
      <c r="AN55" s="386"/>
      <c r="AO55" s="142" t="s">
        <v>425</v>
      </c>
      <c r="AP55" s="142" t="s">
        <v>425</v>
      </c>
      <c r="AQ55" s="84"/>
    </row>
    <row r="56" spans="1:43" ht="12" customHeight="1" thickBot="1" x14ac:dyDescent="0.3">
      <c r="A56" s="387" t="s">
        <v>255</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401" t="s">
        <v>425</v>
      </c>
      <c r="AL56" s="401"/>
      <c r="AM56" s="401" t="s">
        <v>425</v>
      </c>
      <c r="AN56" s="401"/>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97" t="s">
        <v>254</v>
      </c>
      <c r="B58" s="398"/>
      <c r="C58" s="398"/>
      <c r="D58" s="398"/>
      <c r="E58" s="398"/>
      <c r="F58" s="398"/>
      <c r="G58" s="398"/>
      <c r="H58" s="398"/>
      <c r="I58" s="398"/>
      <c r="J58" s="398"/>
      <c r="K58" s="398"/>
      <c r="L58" s="398"/>
      <c r="M58" s="398"/>
      <c r="N58" s="398"/>
      <c r="O58" s="398"/>
      <c r="P58" s="398"/>
      <c r="Q58" s="398"/>
      <c r="R58" s="398"/>
      <c r="S58" s="398"/>
      <c r="T58" s="398"/>
      <c r="U58" s="398"/>
      <c r="V58" s="398"/>
      <c r="W58" s="398"/>
      <c r="X58" s="398"/>
      <c r="Y58" s="398"/>
      <c r="Z58" s="398"/>
      <c r="AA58" s="398"/>
      <c r="AB58" s="398"/>
      <c r="AC58" s="398"/>
      <c r="AD58" s="398"/>
      <c r="AE58" s="398"/>
      <c r="AF58" s="398"/>
      <c r="AG58" s="398"/>
      <c r="AH58" s="398"/>
      <c r="AI58" s="398"/>
      <c r="AJ58" s="398"/>
      <c r="AK58" s="396" t="s">
        <v>3</v>
      </c>
      <c r="AL58" s="396"/>
      <c r="AM58" s="396" t="s">
        <v>244</v>
      </c>
      <c r="AN58" s="396"/>
      <c r="AO58" s="92" t="s">
        <v>243</v>
      </c>
      <c r="AP58" s="92" t="s">
        <v>242</v>
      </c>
      <c r="AQ58" s="84"/>
    </row>
    <row r="59" spans="1:43" ht="12.75" customHeight="1" x14ac:dyDescent="0.25">
      <c r="A59" s="402" t="s">
        <v>253</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t="s">
        <v>425</v>
      </c>
      <c r="AL59" s="404"/>
      <c r="AM59" s="404" t="s">
        <v>425</v>
      </c>
      <c r="AN59" s="404"/>
      <c r="AO59" s="98" t="s">
        <v>425</v>
      </c>
      <c r="AP59" s="98" t="s">
        <v>425</v>
      </c>
      <c r="AQ59" s="90"/>
    </row>
    <row r="60" spans="1:43" ht="12" customHeight="1" x14ac:dyDescent="0.25">
      <c r="A60" s="376" t="s">
        <v>252</v>
      </c>
      <c r="B60" s="377"/>
      <c r="C60" s="377"/>
      <c r="D60" s="377"/>
      <c r="E60" s="377"/>
      <c r="F60" s="377"/>
      <c r="G60" s="377"/>
      <c r="H60" s="377"/>
      <c r="I60" s="377"/>
      <c r="J60" s="377"/>
      <c r="K60" s="377"/>
      <c r="L60" s="377"/>
      <c r="M60" s="377"/>
      <c r="N60" s="377"/>
      <c r="O60" s="377"/>
      <c r="P60" s="377"/>
      <c r="Q60" s="377"/>
      <c r="R60" s="377"/>
      <c r="S60" s="377"/>
      <c r="T60" s="377"/>
      <c r="U60" s="377"/>
      <c r="V60" s="377"/>
      <c r="W60" s="377"/>
      <c r="X60" s="377"/>
      <c r="Y60" s="377"/>
      <c r="Z60" s="377"/>
      <c r="AA60" s="377"/>
      <c r="AB60" s="377"/>
      <c r="AC60" s="377"/>
      <c r="AD60" s="377"/>
      <c r="AE60" s="377"/>
      <c r="AF60" s="377"/>
      <c r="AG60" s="377"/>
      <c r="AH60" s="377"/>
      <c r="AI60" s="377"/>
      <c r="AJ60" s="377"/>
      <c r="AK60" s="386" t="s">
        <v>425</v>
      </c>
      <c r="AL60" s="386"/>
      <c r="AM60" s="386" t="s">
        <v>425</v>
      </c>
      <c r="AN60" s="386"/>
      <c r="AO60" s="96" t="s">
        <v>425</v>
      </c>
      <c r="AP60" s="96" t="s">
        <v>425</v>
      </c>
      <c r="AQ60" s="84"/>
    </row>
    <row r="61" spans="1:43" ht="12" customHeight="1" x14ac:dyDescent="0.25">
      <c r="A61" s="376" t="s">
        <v>251</v>
      </c>
      <c r="B61" s="377"/>
      <c r="C61" s="377"/>
      <c r="D61" s="377"/>
      <c r="E61" s="377"/>
      <c r="F61" s="377"/>
      <c r="G61" s="377"/>
      <c r="H61" s="377"/>
      <c r="I61" s="377"/>
      <c r="J61" s="377"/>
      <c r="K61" s="377"/>
      <c r="L61" s="377"/>
      <c r="M61" s="377"/>
      <c r="N61" s="377"/>
      <c r="O61" s="377"/>
      <c r="P61" s="377"/>
      <c r="Q61" s="377"/>
      <c r="R61" s="377"/>
      <c r="S61" s="377"/>
      <c r="T61" s="377"/>
      <c r="U61" s="377"/>
      <c r="V61" s="377"/>
      <c r="W61" s="377"/>
      <c r="X61" s="377"/>
      <c r="Y61" s="377"/>
      <c r="Z61" s="377"/>
      <c r="AA61" s="377"/>
      <c r="AB61" s="377"/>
      <c r="AC61" s="377"/>
      <c r="AD61" s="377"/>
      <c r="AE61" s="377"/>
      <c r="AF61" s="377"/>
      <c r="AG61" s="377"/>
      <c r="AH61" s="377"/>
      <c r="AI61" s="377"/>
      <c r="AJ61" s="377"/>
      <c r="AK61" s="386" t="s">
        <v>425</v>
      </c>
      <c r="AL61" s="386"/>
      <c r="AM61" s="386" t="s">
        <v>425</v>
      </c>
      <c r="AN61" s="386"/>
      <c r="AO61" s="96" t="s">
        <v>425</v>
      </c>
      <c r="AP61" s="96" t="s">
        <v>425</v>
      </c>
      <c r="AQ61" s="84"/>
    </row>
    <row r="62" spans="1:43" ht="12" customHeight="1" x14ac:dyDescent="0.25">
      <c r="A62" s="376" t="s">
        <v>250</v>
      </c>
      <c r="B62" s="377"/>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86" t="s">
        <v>425</v>
      </c>
      <c r="AL62" s="386"/>
      <c r="AM62" s="386" t="s">
        <v>425</v>
      </c>
      <c r="AN62" s="386"/>
      <c r="AO62" s="96" t="s">
        <v>425</v>
      </c>
      <c r="AP62" s="96" t="s">
        <v>425</v>
      </c>
      <c r="AQ62" s="84"/>
    </row>
    <row r="63" spans="1:43" ht="9.75" customHeight="1" x14ac:dyDescent="0.25">
      <c r="A63" s="376"/>
      <c r="B63" s="377"/>
      <c r="C63" s="377"/>
      <c r="D63" s="377"/>
      <c r="E63" s="377"/>
      <c r="F63" s="377"/>
      <c r="G63" s="377"/>
      <c r="H63" s="377"/>
      <c r="I63" s="377"/>
      <c r="J63" s="377"/>
      <c r="K63" s="377"/>
      <c r="L63" s="377"/>
      <c r="M63" s="377"/>
      <c r="N63" s="377"/>
      <c r="O63" s="377"/>
      <c r="P63" s="377"/>
      <c r="Q63" s="377"/>
      <c r="R63" s="377"/>
      <c r="S63" s="377"/>
      <c r="T63" s="377"/>
      <c r="U63" s="377"/>
      <c r="V63" s="377"/>
      <c r="W63" s="377"/>
      <c r="X63" s="377"/>
      <c r="Y63" s="377"/>
      <c r="Z63" s="377"/>
      <c r="AA63" s="377"/>
      <c r="AB63" s="377"/>
      <c r="AC63" s="377"/>
      <c r="AD63" s="377"/>
      <c r="AE63" s="377"/>
      <c r="AF63" s="377"/>
      <c r="AG63" s="377"/>
      <c r="AH63" s="377"/>
      <c r="AI63" s="377"/>
      <c r="AJ63" s="377"/>
      <c r="AK63" s="386"/>
      <c r="AL63" s="386"/>
      <c r="AM63" s="386"/>
      <c r="AN63" s="386"/>
      <c r="AO63" s="96"/>
      <c r="AP63" s="96"/>
      <c r="AQ63" s="84"/>
    </row>
    <row r="64" spans="1:43" ht="9.75" customHeight="1" x14ac:dyDescent="0.25">
      <c r="A64" s="376"/>
      <c r="B64" s="377"/>
      <c r="C64" s="377"/>
      <c r="D64" s="377"/>
      <c r="E64" s="377"/>
      <c r="F64" s="377"/>
      <c r="G64" s="377"/>
      <c r="H64" s="377"/>
      <c r="I64" s="377"/>
      <c r="J64" s="377"/>
      <c r="K64" s="377"/>
      <c r="L64" s="377"/>
      <c r="M64" s="377"/>
      <c r="N64" s="377"/>
      <c r="O64" s="377"/>
      <c r="P64" s="377"/>
      <c r="Q64" s="377"/>
      <c r="R64" s="377"/>
      <c r="S64" s="377"/>
      <c r="T64" s="377"/>
      <c r="U64" s="377"/>
      <c r="V64" s="377"/>
      <c r="W64" s="377"/>
      <c r="X64" s="377"/>
      <c r="Y64" s="377"/>
      <c r="Z64" s="377"/>
      <c r="AA64" s="377"/>
      <c r="AB64" s="377"/>
      <c r="AC64" s="377"/>
      <c r="AD64" s="377"/>
      <c r="AE64" s="377"/>
      <c r="AF64" s="377"/>
      <c r="AG64" s="377"/>
      <c r="AH64" s="377"/>
      <c r="AI64" s="377"/>
      <c r="AJ64" s="377"/>
      <c r="AK64" s="386"/>
      <c r="AL64" s="386"/>
      <c r="AM64" s="386"/>
      <c r="AN64" s="386"/>
      <c r="AO64" s="96"/>
      <c r="AP64" s="96"/>
      <c r="AQ64" s="84"/>
    </row>
    <row r="65" spans="1:43" ht="12" customHeight="1" x14ac:dyDescent="0.25">
      <c r="A65" s="376" t="s">
        <v>249</v>
      </c>
      <c r="B65" s="377"/>
      <c r="C65" s="377"/>
      <c r="D65" s="377"/>
      <c r="E65" s="377"/>
      <c r="F65" s="377"/>
      <c r="G65" s="377"/>
      <c r="H65" s="377"/>
      <c r="I65" s="377"/>
      <c r="J65" s="377"/>
      <c r="K65" s="377"/>
      <c r="L65" s="377"/>
      <c r="M65" s="377"/>
      <c r="N65" s="377"/>
      <c r="O65" s="377"/>
      <c r="P65" s="377"/>
      <c r="Q65" s="377"/>
      <c r="R65" s="377"/>
      <c r="S65" s="377"/>
      <c r="T65" s="377"/>
      <c r="U65" s="377"/>
      <c r="V65" s="377"/>
      <c r="W65" s="377"/>
      <c r="X65" s="377"/>
      <c r="Y65" s="377"/>
      <c r="Z65" s="377"/>
      <c r="AA65" s="377"/>
      <c r="AB65" s="377"/>
      <c r="AC65" s="377"/>
      <c r="AD65" s="377"/>
      <c r="AE65" s="377"/>
      <c r="AF65" s="377"/>
      <c r="AG65" s="377"/>
      <c r="AH65" s="377"/>
      <c r="AI65" s="377"/>
      <c r="AJ65" s="377"/>
      <c r="AK65" s="386" t="s">
        <v>425</v>
      </c>
      <c r="AL65" s="386"/>
      <c r="AM65" s="386" t="s">
        <v>425</v>
      </c>
      <c r="AN65" s="386"/>
      <c r="AO65" s="96" t="s">
        <v>425</v>
      </c>
      <c r="AP65" s="96" t="s">
        <v>425</v>
      </c>
      <c r="AQ65" s="84"/>
    </row>
    <row r="66" spans="1:43" ht="27.75" customHeight="1" x14ac:dyDescent="0.25">
      <c r="A66" s="405" t="s">
        <v>248</v>
      </c>
      <c r="B66" s="406"/>
      <c r="C66" s="406"/>
      <c r="D66" s="406"/>
      <c r="E66" s="406"/>
      <c r="F66" s="406"/>
      <c r="G66" s="406"/>
      <c r="H66" s="406"/>
      <c r="I66" s="406"/>
      <c r="J66" s="406"/>
      <c r="K66" s="406"/>
      <c r="L66" s="406"/>
      <c r="M66" s="406"/>
      <c r="N66" s="406"/>
      <c r="O66" s="406"/>
      <c r="P66" s="406"/>
      <c r="Q66" s="406"/>
      <c r="R66" s="406"/>
      <c r="S66" s="406"/>
      <c r="T66" s="406"/>
      <c r="U66" s="406"/>
      <c r="V66" s="406"/>
      <c r="W66" s="406"/>
      <c r="X66" s="406"/>
      <c r="Y66" s="406"/>
      <c r="Z66" s="406"/>
      <c r="AA66" s="406"/>
      <c r="AB66" s="406"/>
      <c r="AC66" s="406"/>
      <c r="AD66" s="406"/>
      <c r="AE66" s="406"/>
      <c r="AF66" s="406"/>
      <c r="AG66" s="406"/>
      <c r="AH66" s="406"/>
      <c r="AI66" s="406"/>
      <c r="AJ66" s="407"/>
      <c r="AK66" s="408" t="s">
        <v>425</v>
      </c>
      <c r="AL66" s="408"/>
      <c r="AM66" s="408" t="s">
        <v>425</v>
      </c>
      <c r="AN66" s="408"/>
      <c r="AO66" s="97" t="s">
        <v>425</v>
      </c>
      <c r="AP66" s="97" t="s">
        <v>425</v>
      </c>
      <c r="AQ66" s="90"/>
    </row>
    <row r="67" spans="1:43" ht="11.25" customHeight="1" x14ac:dyDescent="0.25">
      <c r="A67" s="376" t="s">
        <v>240</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377"/>
      <c r="AG67" s="377"/>
      <c r="AH67" s="377"/>
      <c r="AI67" s="377"/>
      <c r="AJ67" s="377"/>
      <c r="AK67" s="386" t="s">
        <v>425</v>
      </c>
      <c r="AL67" s="386"/>
      <c r="AM67" s="386" t="s">
        <v>425</v>
      </c>
      <c r="AN67" s="386"/>
      <c r="AO67" s="96" t="s">
        <v>425</v>
      </c>
      <c r="AP67" s="96" t="s">
        <v>425</v>
      </c>
      <c r="AQ67" s="84"/>
    </row>
    <row r="68" spans="1:43" ht="25.5" customHeight="1" x14ac:dyDescent="0.25">
      <c r="A68" s="405" t="s">
        <v>241</v>
      </c>
      <c r="B68" s="406"/>
      <c r="C68" s="406"/>
      <c r="D68" s="406"/>
      <c r="E68" s="406"/>
      <c r="F68" s="406"/>
      <c r="G68" s="406"/>
      <c r="H68" s="406"/>
      <c r="I68" s="406"/>
      <c r="J68" s="406"/>
      <c r="K68" s="406"/>
      <c r="L68" s="406"/>
      <c r="M68" s="406"/>
      <c r="N68" s="406"/>
      <c r="O68" s="406"/>
      <c r="P68" s="406"/>
      <c r="Q68" s="406"/>
      <c r="R68" s="406"/>
      <c r="S68" s="406"/>
      <c r="T68" s="406"/>
      <c r="U68" s="406"/>
      <c r="V68" s="406"/>
      <c r="W68" s="406"/>
      <c r="X68" s="406"/>
      <c r="Y68" s="406"/>
      <c r="Z68" s="406"/>
      <c r="AA68" s="406"/>
      <c r="AB68" s="406"/>
      <c r="AC68" s="406"/>
      <c r="AD68" s="406"/>
      <c r="AE68" s="406"/>
      <c r="AF68" s="406"/>
      <c r="AG68" s="406"/>
      <c r="AH68" s="406"/>
      <c r="AI68" s="406"/>
      <c r="AJ68" s="407"/>
      <c r="AK68" s="408" t="s">
        <v>425</v>
      </c>
      <c r="AL68" s="408"/>
      <c r="AM68" s="408" t="s">
        <v>425</v>
      </c>
      <c r="AN68" s="408"/>
      <c r="AO68" s="97" t="s">
        <v>425</v>
      </c>
      <c r="AP68" s="97" t="s">
        <v>425</v>
      </c>
      <c r="AQ68" s="90"/>
    </row>
    <row r="69" spans="1:43" ht="12" customHeight="1" x14ac:dyDescent="0.25">
      <c r="A69" s="376" t="s">
        <v>239</v>
      </c>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6" t="s">
        <v>425</v>
      </c>
      <c r="AL69" s="386"/>
      <c r="AM69" s="386" t="s">
        <v>425</v>
      </c>
      <c r="AN69" s="386"/>
      <c r="AO69" s="96" t="s">
        <v>425</v>
      </c>
      <c r="AP69" s="96" t="s">
        <v>425</v>
      </c>
      <c r="AQ69" s="84"/>
    </row>
    <row r="70" spans="1:43" ht="12.75" customHeight="1" x14ac:dyDescent="0.25">
      <c r="A70" s="409" t="s">
        <v>247</v>
      </c>
      <c r="B70" s="410"/>
      <c r="C70" s="410"/>
      <c r="D70" s="410"/>
      <c r="E70" s="410"/>
      <c r="F70" s="410"/>
      <c r="G70" s="410"/>
      <c r="H70" s="410"/>
      <c r="I70" s="410"/>
      <c r="J70" s="410"/>
      <c r="K70" s="410"/>
      <c r="L70" s="410"/>
      <c r="M70" s="410"/>
      <c r="N70" s="410"/>
      <c r="O70" s="410"/>
      <c r="P70" s="410"/>
      <c r="Q70" s="410"/>
      <c r="R70" s="410"/>
      <c r="S70" s="410"/>
      <c r="T70" s="410"/>
      <c r="U70" s="410"/>
      <c r="V70" s="410"/>
      <c r="W70" s="410"/>
      <c r="X70" s="410"/>
      <c r="Y70" s="410"/>
      <c r="Z70" s="410"/>
      <c r="AA70" s="410"/>
      <c r="AB70" s="410"/>
      <c r="AC70" s="410"/>
      <c r="AD70" s="410"/>
      <c r="AE70" s="410"/>
      <c r="AF70" s="410"/>
      <c r="AG70" s="410"/>
      <c r="AH70" s="410"/>
      <c r="AI70" s="410"/>
      <c r="AJ70" s="410"/>
      <c r="AK70" s="408" t="s">
        <v>425</v>
      </c>
      <c r="AL70" s="408"/>
      <c r="AM70" s="408" t="s">
        <v>425</v>
      </c>
      <c r="AN70" s="408"/>
      <c r="AO70" s="97" t="s">
        <v>425</v>
      </c>
      <c r="AP70" s="97" t="s">
        <v>425</v>
      </c>
      <c r="AQ70" s="90"/>
    </row>
    <row r="71" spans="1:43" ht="12" customHeight="1" x14ac:dyDescent="0.25">
      <c r="A71" s="376" t="s">
        <v>238</v>
      </c>
      <c r="B71" s="377"/>
      <c r="C71" s="377"/>
      <c r="D71" s="377"/>
      <c r="E71" s="377"/>
      <c r="F71" s="377"/>
      <c r="G71" s="377"/>
      <c r="H71" s="377"/>
      <c r="I71" s="377"/>
      <c r="J71" s="377"/>
      <c r="K71" s="377"/>
      <c r="L71" s="377"/>
      <c r="M71" s="377"/>
      <c r="N71" s="377"/>
      <c r="O71" s="377"/>
      <c r="P71" s="377"/>
      <c r="Q71" s="377"/>
      <c r="R71" s="377"/>
      <c r="S71" s="377"/>
      <c r="T71" s="377"/>
      <c r="U71" s="377"/>
      <c r="V71" s="377"/>
      <c r="W71" s="377"/>
      <c r="X71" s="377"/>
      <c r="Y71" s="377"/>
      <c r="Z71" s="377"/>
      <c r="AA71" s="377"/>
      <c r="AB71" s="377"/>
      <c r="AC71" s="377"/>
      <c r="AD71" s="377"/>
      <c r="AE71" s="377"/>
      <c r="AF71" s="377"/>
      <c r="AG71" s="377"/>
      <c r="AH71" s="377"/>
      <c r="AI71" s="377"/>
      <c r="AJ71" s="377"/>
      <c r="AK71" s="386" t="s">
        <v>425</v>
      </c>
      <c r="AL71" s="386"/>
      <c r="AM71" s="386" t="s">
        <v>425</v>
      </c>
      <c r="AN71" s="386"/>
      <c r="AO71" s="96" t="s">
        <v>425</v>
      </c>
      <c r="AP71" s="96" t="s">
        <v>425</v>
      </c>
      <c r="AQ71" s="84"/>
    </row>
    <row r="72" spans="1:43" ht="12.75" customHeight="1" thickBot="1" x14ac:dyDescent="0.3">
      <c r="A72" s="411" t="s">
        <v>246</v>
      </c>
      <c r="B72" s="412"/>
      <c r="C72" s="412"/>
      <c r="D72" s="412"/>
      <c r="E72" s="412"/>
      <c r="F72" s="412"/>
      <c r="G72" s="412"/>
      <c r="H72" s="412"/>
      <c r="I72" s="412"/>
      <c r="J72" s="412"/>
      <c r="K72" s="412"/>
      <c r="L72" s="412"/>
      <c r="M72" s="412"/>
      <c r="N72" s="412"/>
      <c r="O72" s="412"/>
      <c r="P72" s="412"/>
      <c r="Q72" s="412"/>
      <c r="R72" s="412"/>
      <c r="S72" s="412"/>
      <c r="T72" s="412"/>
      <c r="U72" s="412"/>
      <c r="V72" s="412"/>
      <c r="W72" s="412"/>
      <c r="X72" s="412"/>
      <c r="Y72" s="412"/>
      <c r="Z72" s="412"/>
      <c r="AA72" s="412"/>
      <c r="AB72" s="412"/>
      <c r="AC72" s="412"/>
      <c r="AD72" s="412"/>
      <c r="AE72" s="412"/>
      <c r="AF72" s="412"/>
      <c r="AG72" s="412"/>
      <c r="AH72" s="412"/>
      <c r="AI72" s="412"/>
      <c r="AJ72" s="413"/>
      <c r="AK72" s="414" t="s">
        <v>425</v>
      </c>
      <c r="AL72" s="414"/>
      <c r="AM72" s="414" t="s">
        <v>425</v>
      </c>
      <c r="AN72" s="414"/>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97" t="s">
        <v>245</v>
      </c>
      <c r="B74" s="398"/>
      <c r="C74" s="398"/>
      <c r="D74" s="398"/>
      <c r="E74" s="398"/>
      <c r="F74" s="398"/>
      <c r="G74" s="398"/>
      <c r="H74" s="398"/>
      <c r="I74" s="398"/>
      <c r="J74" s="398"/>
      <c r="K74" s="398"/>
      <c r="L74" s="398"/>
      <c r="M74" s="398"/>
      <c r="N74" s="398"/>
      <c r="O74" s="398"/>
      <c r="P74" s="398"/>
      <c r="Q74" s="398"/>
      <c r="R74" s="398"/>
      <c r="S74" s="398"/>
      <c r="T74" s="398"/>
      <c r="U74" s="398"/>
      <c r="V74" s="398"/>
      <c r="W74" s="398"/>
      <c r="X74" s="398"/>
      <c r="Y74" s="398"/>
      <c r="Z74" s="398"/>
      <c r="AA74" s="398"/>
      <c r="AB74" s="398"/>
      <c r="AC74" s="398"/>
      <c r="AD74" s="398"/>
      <c r="AE74" s="398"/>
      <c r="AF74" s="398"/>
      <c r="AG74" s="398"/>
      <c r="AH74" s="398"/>
      <c r="AI74" s="398"/>
      <c r="AJ74" s="398"/>
      <c r="AK74" s="396" t="s">
        <v>3</v>
      </c>
      <c r="AL74" s="396"/>
      <c r="AM74" s="396" t="s">
        <v>244</v>
      </c>
      <c r="AN74" s="396"/>
      <c r="AO74" s="92" t="s">
        <v>243</v>
      </c>
      <c r="AP74" s="92" t="s">
        <v>242</v>
      </c>
      <c r="AQ74" s="84"/>
    </row>
    <row r="75" spans="1:43" ht="25.5" customHeight="1" x14ac:dyDescent="0.25">
      <c r="A75" s="405" t="s">
        <v>241</v>
      </c>
      <c r="B75" s="406"/>
      <c r="C75" s="406"/>
      <c r="D75" s="406"/>
      <c r="E75" s="406"/>
      <c r="F75" s="406"/>
      <c r="G75" s="406"/>
      <c r="H75" s="406"/>
      <c r="I75" s="406"/>
      <c r="J75" s="406"/>
      <c r="K75" s="406"/>
      <c r="L75" s="406"/>
      <c r="M75" s="406"/>
      <c r="N75" s="406"/>
      <c r="O75" s="406"/>
      <c r="P75" s="406"/>
      <c r="Q75" s="406"/>
      <c r="R75" s="406"/>
      <c r="S75" s="406"/>
      <c r="T75" s="406"/>
      <c r="U75" s="406"/>
      <c r="V75" s="406"/>
      <c r="W75" s="406"/>
      <c r="X75" s="406"/>
      <c r="Y75" s="406"/>
      <c r="Z75" s="406"/>
      <c r="AA75" s="406"/>
      <c r="AB75" s="406"/>
      <c r="AC75" s="406"/>
      <c r="AD75" s="406"/>
      <c r="AE75" s="406"/>
      <c r="AF75" s="406"/>
      <c r="AG75" s="406"/>
      <c r="AH75" s="406"/>
      <c r="AI75" s="406"/>
      <c r="AJ75" s="407"/>
      <c r="AK75" s="408" t="s">
        <v>425</v>
      </c>
      <c r="AL75" s="408"/>
      <c r="AM75" s="415" t="s">
        <v>425</v>
      </c>
      <c r="AN75" s="415"/>
      <c r="AO75" s="88" t="s">
        <v>425</v>
      </c>
      <c r="AP75" s="88" t="s">
        <v>425</v>
      </c>
      <c r="AQ75" s="90"/>
    </row>
    <row r="76" spans="1:43" ht="12" customHeight="1" x14ac:dyDescent="0.25">
      <c r="A76" s="376" t="s">
        <v>240</v>
      </c>
      <c r="B76" s="377"/>
      <c r="C76" s="377"/>
      <c r="D76" s="377"/>
      <c r="E76" s="377"/>
      <c r="F76" s="377"/>
      <c r="G76" s="377"/>
      <c r="H76" s="377"/>
      <c r="I76" s="377"/>
      <c r="J76" s="377"/>
      <c r="K76" s="377"/>
      <c r="L76" s="377"/>
      <c r="M76" s="377"/>
      <c r="N76" s="377"/>
      <c r="O76" s="377"/>
      <c r="P76" s="377"/>
      <c r="Q76" s="377"/>
      <c r="R76" s="377"/>
      <c r="S76" s="377"/>
      <c r="T76" s="377"/>
      <c r="U76" s="377"/>
      <c r="V76" s="377"/>
      <c r="W76" s="377"/>
      <c r="X76" s="377"/>
      <c r="Y76" s="377"/>
      <c r="Z76" s="377"/>
      <c r="AA76" s="377"/>
      <c r="AB76" s="377"/>
      <c r="AC76" s="377"/>
      <c r="AD76" s="377"/>
      <c r="AE76" s="377"/>
      <c r="AF76" s="377"/>
      <c r="AG76" s="377"/>
      <c r="AH76" s="377"/>
      <c r="AI76" s="377"/>
      <c r="AJ76" s="377"/>
      <c r="AK76" s="386" t="s">
        <v>425</v>
      </c>
      <c r="AL76" s="386"/>
      <c r="AM76" s="416" t="s">
        <v>425</v>
      </c>
      <c r="AN76" s="416"/>
      <c r="AO76" s="91" t="s">
        <v>425</v>
      </c>
      <c r="AP76" s="91" t="s">
        <v>425</v>
      </c>
      <c r="AQ76" s="84"/>
    </row>
    <row r="77" spans="1:43" ht="12" customHeight="1" x14ac:dyDescent="0.25">
      <c r="A77" s="376" t="s">
        <v>239</v>
      </c>
      <c r="B77" s="377"/>
      <c r="C77" s="377"/>
      <c r="D77" s="377"/>
      <c r="E77" s="377"/>
      <c r="F77" s="377"/>
      <c r="G77" s="377"/>
      <c r="H77" s="377"/>
      <c r="I77" s="377"/>
      <c r="J77" s="377"/>
      <c r="K77" s="377"/>
      <c r="L77" s="377"/>
      <c r="M77" s="377"/>
      <c r="N77" s="377"/>
      <c r="O77" s="377"/>
      <c r="P77" s="377"/>
      <c r="Q77" s="377"/>
      <c r="R77" s="377"/>
      <c r="S77" s="377"/>
      <c r="T77" s="377"/>
      <c r="U77" s="377"/>
      <c r="V77" s="377"/>
      <c r="W77" s="377"/>
      <c r="X77" s="377"/>
      <c r="Y77" s="377"/>
      <c r="Z77" s="377"/>
      <c r="AA77" s="377"/>
      <c r="AB77" s="377"/>
      <c r="AC77" s="377"/>
      <c r="AD77" s="377"/>
      <c r="AE77" s="377"/>
      <c r="AF77" s="377"/>
      <c r="AG77" s="377"/>
      <c r="AH77" s="377"/>
      <c r="AI77" s="377"/>
      <c r="AJ77" s="377"/>
      <c r="AK77" s="386" t="s">
        <v>425</v>
      </c>
      <c r="AL77" s="386"/>
      <c r="AM77" s="416" t="s">
        <v>425</v>
      </c>
      <c r="AN77" s="416"/>
      <c r="AO77" s="91" t="s">
        <v>425</v>
      </c>
      <c r="AP77" s="91" t="s">
        <v>425</v>
      </c>
      <c r="AQ77" s="84"/>
    </row>
    <row r="78" spans="1:43" ht="12" customHeight="1" x14ac:dyDescent="0.25">
      <c r="A78" s="376" t="s">
        <v>238</v>
      </c>
      <c r="B78" s="377"/>
      <c r="C78" s="377"/>
      <c r="D78" s="377"/>
      <c r="E78" s="377"/>
      <c r="F78" s="377"/>
      <c r="G78" s="377"/>
      <c r="H78" s="377"/>
      <c r="I78" s="377"/>
      <c r="J78" s="377"/>
      <c r="K78" s="377"/>
      <c r="L78" s="377"/>
      <c r="M78" s="377"/>
      <c r="N78" s="377"/>
      <c r="O78" s="377"/>
      <c r="P78" s="377"/>
      <c r="Q78" s="377"/>
      <c r="R78" s="377"/>
      <c r="S78" s="377"/>
      <c r="T78" s="377"/>
      <c r="U78" s="377"/>
      <c r="V78" s="377"/>
      <c r="W78" s="377"/>
      <c r="X78" s="377"/>
      <c r="Y78" s="377"/>
      <c r="Z78" s="377"/>
      <c r="AA78" s="377"/>
      <c r="AB78" s="377"/>
      <c r="AC78" s="377"/>
      <c r="AD78" s="377"/>
      <c r="AE78" s="377"/>
      <c r="AF78" s="377"/>
      <c r="AG78" s="377"/>
      <c r="AH78" s="377"/>
      <c r="AI78" s="377"/>
      <c r="AJ78" s="377"/>
      <c r="AK78" s="386" t="s">
        <v>425</v>
      </c>
      <c r="AL78" s="386"/>
      <c r="AM78" s="416" t="s">
        <v>425</v>
      </c>
      <c r="AN78" s="416"/>
      <c r="AO78" s="91" t="s">
        <v>425</v>
      </c>
      <c r="AP78" s="91" t="s">
        <v>425</v>
      </c>
      <c r="AQ78" s="84"/>
    </row>
    <row r="79" spans="1:43" ht="12" customHeight="1" x14ac:dyDescent="0.25">
      <c r="A79" s="376" t="s">
        <v>237</v>
      </c>
      <c r="B79" s="377"/>
      <c r="C79" s="377"/>
      <c r="D79" s="377"/>
      <c r="E79" s="377"/>
      <c r="F79" s="377"/>
      <c r="G79" s="377"/>
      <c r="H79" s="377"/>
      <c r="I79" s="377"/>
      <c r="J79" s="377"/>
      <c r="K79" s="377"/>
      <c r="L79" s="377"/>
      <c r="M79" s="377"/>
      <c r="N79" s="377"/>
      <c r="O79" s="377"/>
      <c r="P79" s="377"/>
      <c r="Q79" s="377"/>
      <c r="R79" s="377"/>
      <c r="S79" s="377"/>
      <c r="T79" s="377"/>
      <c r="U79" s="377"/>
      <c r="V79" s="377"/>
      <c r="W79" s="377"/>
      <c r="X79" s="377"/>
      <c r="Y79" s="377"/>
      <c r="Z79" s="377"/>
      <c r="AA79" s="377"/>
      <c r="AB79" s="377"/>
      <c r="AC79" s="377"/>
      <c r="AD79" s="377"/>
      <c r="AE79" s="377"/>
      <c r="AF79" s="377"/>
      <c r="AG79" s="377"/>
      <c r="AH79" s="377"/>
      <c r="AI79" s="377"/>
      <c r="AJ79" s="377"/>
      <c r="AK79" s="386" t="s">
        <v>425</v>
      </c>
      <c r="AL79" s="386"/>
      <c r="AM79" s="416" t="s">
        <v>425</v>
      </c>
      <c r="AN79" s="416"/>
      <c r="AO79" s="91" t="s">
        <v>425</v>
      </c>
      <c r="AP79" s="91" t="s">
        <v>425</v>
      </c>
      <c r="AQ79" s="84"/>
    </row>
    <row r="80" spans="1:43" ht="12" customHeight="1" x14ac:dyDescent="0.25">
      <c r="A80" s="376" t="s">
        <v>236</v>
      </c>
      <c r="B80" s="377"/>
      <c r="C80" s="377"/>
      <c r="D80" s="377"/>
      <c r="E80" s="377"/>
      <c r="F80" s="377"/>
      <c r="G80" s="377"/>
      <c r="H80" s="377"/>
      <c r="I80" s="377"/>
      <c r="J80" s="377"/>
      <c r="K80" s="377"/>
      <c r="L80" s="377"/>
      <c r="M80" s="377"/>
      <c r="N80" s="377"/>
      <c r="O80" s="377"/>
      <c r="P80" s="377"/>
      <c r="Q80" s="377"/>
      <c r="R80" s="377"/>
      <c r="S80" s="377"/>
      <c r="T80" s="377"/>
      <c r="U80" s="377"/>
      <c r="V80" s="377"/>
      <c r="W80" s="377"/>
      <c r="X80" s="377"/>
      <c r="Y80" s="377"/>
      <c r="Z80" s="377"/>
      <c r="AA80" s="377"/>
      <c r="AB80" s="377"/>
      <c r="AC80" s="377"/>
      <c r="AD80" s="377"/>
      <c r="AE80" s="377"/>
      <c r="AF80" s="377"/>
      <c r="AG80" s="377"/>
      <c r="AH80" s="377"/>
      <c r="AI80" s="377"/>
      <c r="AJ80" s="377"/>
      <c r="AK80" s="386" t="s">
        <v>425</v>
      </c>
      <c r="AL80" s="386"/>
      <c r="AM80" s="416" t="s">
        <v>425</v>
      </c>
      <c r="AN80" s="416"/>
      <c r="AO80" s="91" t="s">
        <v>425</v>
      </c>
      <c r="AP80" s="91" t="s">
        <v>425</v>
      </c>
      <c r="AQ80" s="84"/>
    </row>
    <row r="81" spans="1:45" ht="12.75" customHeight="1" x14ac:dyDescent="0.25">
      <c r="A81" s="376" t="s">
        <v>235</v>
      </c>
      <c r="B81" s="377"/>
      <c r="C81" s="377"/>
      <c r="D81" s="377"/>
      <c r="E81" s="377"/>
      <c r="F81" s="377"/>
      <c r="G81" s="377"/>
      <c r="H81" s="377"/>
      <c r="I81" s="377"/>
      <c r="J81" s="377"/>
      <c r="K81" s="377"/>
      <c r="L81" s="377"/>
      <c r="M81" s="377"/>
      <c r="N81" s="377"/>
      <c r="O81" s="377"/>
      <c r="P81" s="377"/>
      <c r="Q81" s="377"/>
      <c r="R81" s="377"/>
      <c r="S81" s="377"/>
      <c r="T81" s="377"/>
      <c r="U81" s="377"/>
      <c r="V81" s="377"/>
      <c r="W81" s="377"/>
      <c r="X81" s="377"/>
      <c r="Y81" s="377"/>
      <c r="Z81" s="377"/>
      <c r="AA81" s="377"/>
      <c r="AB81" s="377"/>
      <c r="AC81" s="377"/>
      <c r="AD81" s="377"/>
      <c r="AE81" s="377"/>
      <c r="AF81" s="377"/>
      <c r="AG81" s="377"/>
      <c r="AH81" s="377"/>
      <c r="AI81" s="377"/>
      <c r="AJ81" s="377"/>
      <c r="AK81" s="386" t="s">
        <v>425</v>
      </c>
      <c r="AL81" s="386"/>
      <c r="AM81" s="416" t="s">
        <v>425</v>
      </c>
      <c r="AN81" s="416"/>
      <c r="AO81" s="91" t="s">
        <v>425</v>
      </c>
      <c r="AP81" s="91" t="s">
        <v>425</v>
      </c>
      <c r="AQ81" s="84"/>
    </row>
    <row r="82" spans="1:45" ht="12.75" customHeight="1" x14ac:dyDescent="0.25">
      <c r="A82" s="376" t="s">
        <v>234</v>
      </c>
      <c r="B82" s="377"/>
      <c r="C82" s="377"/>
      <c r="D82" s="377"/>
      <c r="E82" s="377"/>
      <c r="F82" s="377"/>
      <c r="G82" s="377"/>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386" t="s">
        <v>425</v>
      </c>
      <c r="AL82" s="386"/>
      <c r="AM82" s="416" t="s">
        <v>425</v>
      </c>
      <c r="AN82" s="416"/>
      <c r="AO82" s="91" t="s">
        <v>425</v>
      </c>
      <c r="AP82" s="91" t="s">
        <v>425</v>
      </c>
      <c r="AQ82" s="84"/>
    </row>
    <row r="83" spans="1:45" ht="12" customHeight="1" x14ac:dyDescent="0.25">
      <c r="A83" s="409" t="s">
        <v>233</v>
      </c>
      <c r="B83" s="410"/>
      <c r="C83" s="410"/>
      <c r="D83" s="410"/>
      <c r="E83" s="410"/>
      <c r="F83" s="410"/>
      <c r="G83" s="410"/>
      <c r="H83" s="410"/>
      <c r="I83" s="410"/>
      <c r="J83" s="410"/>
      <c r="K83" s="410"/>
      <c r="L83" s="410"/>
      <c r="M83" s="410"/>
      <c r="N83" s="410"/>
      <c r="O83" s="410"/>
      <c r="P83" s="410"/>
      <c r="Q83" s="410"/>
      <c r="R83" s="410"/>
      <c r="S83" s="410"/>
      <c r="T83" s="410"/>
      <c r="U83" s="410"/>
      <c r="V83" s="410"/>
      <c r="W83" s="410"/>
      <c r="X83" s="410"/>
      <c r="Y83" s="410"/>
      <c r="Z83" s="410"/>
      <c r="AA83" s="410"/>
      <c r="AB83" s="410"/>
      <c r="AC83" s="410"/>
      <c r="AD83" s="410"/>
      <c r="AE83" s="410"/>
      <c r="AF83" s="410"/>
      <c r="AG83" s="410"/>
      <c r="AH83" s="410"/>
      <c r="AI83" s="410"/>
      <c r="AJ83" s="410"/>
      <c r="AK83" s="408" t="s">
        <v>425</v>
      </c>
      <c r="AL83" s="408"/>
      <c r="AM83" s="415" t="s">
        <v>425</v>
      </c>
      <c r="AN83" s="415"/>
      <c r="AO83" s="88" t="s">
        <v>425</v>
      </c>
      <c r="AP83" s="88" t="s">
        <v>425</v>
      </c>
      <c r="AQ83" s="90"/>
    </row>
    <row r="84" spans="1:45" ht="12" customHeight="1" x14ac:dyDescent="0.25">
      <c r="A84" s="409" t="s">
        <v>232</v>
      </c>
      <c r="B84" s="410"/>
      <c r="C84" s="410"/>
      <c r="D84" s="410"/>
      <c r="E84" s="410"/>
      <c r="F84" s="410"/>
      <c r="G84" s="410"/>
      <c r="H84" s="410"/>
      <c r="I84" s="410"/>
      <c r="J84" s="410"/>
      <c r="K84" s="410"/>
      <c r="L84" s="410"/>
      <c r="M84" s="410"/>
      <c r="N84" s="410"/>
      <c r="O84" s="410"/>
      <c r="P84" s="410"/>
      <c r="Q84" s="410"/>
      <c r="R84" s="410"/>
      <c r="S84" s="410"/>
      <c r="T84" s="410"/>
      <c r="U84" s="410"/>
      <c r="V84" s="410"/>
      <c r="W84" s="410"/>
      <c r="X84" s="410"/>
      <c r="Y84" s="410"/>
      <c r="Z84" s="410"/>
      <c r="AA84" s="410"/>
      <c r="AB84" s="410"/>
      <c r="AC84" s="410"/>
      <c r="AD84" s="410"/>
      <c r="AE84" s="410"/>
      <c r="AF84" s="410"/>
      <c r="AG84" s="410"/>
      <c r="AH84" s="410"/>
      <c r="AI84" s="410"/>
      <c r="AJ84" s="410"/>
      <c r="AK84" s="408" t="s">
        <v>425</v>
      </c>
      <c r="AL84" s="408"/>
      <c r="AM84" s="415" t="s">
        <v>425</v>
      </c>
      <c r="AN84" s="415"/>
      <c r="AO84" s="88" t="s">
        <v>425</v>
      </c>
      <c r="AP84" s="88" t="s">
        <v>425</v>
      </c>
      <c r="AQ84" s="90"/>
    </row>
    <row r="85" spans="1:45" ht="12" customHeight="1" x14ac:dyDescent="0.25">
      <c r="A85" s="376" t="s">
        <v>231</v>
      </c>
      <c r="B85" s="377"/>
      <c r="C85" s="377"/>
      <c r="D85" s="377"/>
      <c r="E85" s="377"/>
      <c r="F85" s="377"/>
      <c r="G85" s="377"/>
      <c r="H85" s="377"/>
      <c r="I85" s="377"/>
      <c r="J85" s="377"/>
      <c r="K85" s="377"/>
      <c r="L85" s="377"/>
      <c r="M85" s="377"/>
      <c r="N85" s="377"/>
      <c r="O85" s="377"/>
      <c r="P85" s="377"/>
      <c r="Q85" s="377"/>
      <c r="R85" s="377"/>
      <c r="S85" s="377"/>
      <c r="T85" s="377"/>
      <c r="U85" s="377"/>
      <c r="V85" s="377"/>
      <c r="W85" s="377"/>
      <c r="X85" s="377"/>
      <c r="Y85" s="377"/>
      <c r="Z85" s="377"/>
      <c r="AA85" s="377"/>
      <c r="AB85" s="377"/>
      <c r="AC85" s="377"/>
      <c r="AD85" s="377"/>
      <c r="AE85" s="377"/>
      <c r="AF85" s="377"/>
      <c r="AG85" s="377"/>
      <c r="AH85" s="377"/>
      <c r="AI85" s="377"/>
      <c r="AJ85" s="377"/>
      <c r="AK85" s="386" t="s">
        <v>425</v>
      </c>
      <c r="AL85" s="386"/>
      <c r="AM85" s="416" t="s">
        <v>425</v>
      </c>
      <c r="AN85" s="416"/>
      <c r="AO85" s="91" t="s">
        <v>425</v>
      </c>
      <c r="AP85" s="91" t="s">
        <v>425</v>
      </c>
      <c r="AQ85" s="78"/>
    </row>
    <row r="86" spans="1:45" ht="27.75" customHeight="1" x14ac:dyDescent="0.25">
      <c r="A86" s="405" t="s">
        <v>230</v>
      </c>
      <c r="B86" s="406"/>
      <c r="C86" s="406"/>
      <c r="D86" s="406"/>
      <c r="E86" s="406"/>
      <c r="F86" s="406"/>
      <c r="G86" s="406"/>
      <c r="H86" s="406"/>
      <c r="I86" s="406"/>
      <c r="J86" s="406"/>
      <c r="K86" s="406"/>
      <c r="L86" s="406"/>
      <c r="M86" s="406"/>
      <c r="N86" s="406"/>
      <c r="O86" s="406"/>
      <c r="P86" s="406"/>
      <c r="Q86" s="406"/>
      <c r="R86" s="406"/>
      <c r="S86" s="406"/>
      <c r="T86" s="406"/>
      <c r="U86" s="406"/>
      <c r="V86" s="406"/>
      <c r="W86" s="406"/>
      <c r="X86" s="406"/>
      <c r="Y86" s="406"/>
      <c r="Z86" s="406"/>
      <c r="AA86" s="406"/>
      <c r="AB86" s="406"/>
      <c r="AC86" s="406"/>
      <c r="AD86" s="406"/>
      <c r="AE86" s="406"/>
      <c r="AF86" s="406"/>
      <c r="AG86" s="406"/>
      <c r="AH86" s="406"/>
      <c r="AI86" s="406"/>
      <c r="AJ86" s="407"/>
      <c r="AK86" s="408" t="s">
        <v>425</v>
      </c>
      <c r="AL86" s="408"/>
      <c r="AM86" s="415" t="s">
        <v>425</v>
      </c>
      <c r="AN86" s="415"/>
      <c r="AO86" s="88" t="s">
        <v>425</v>
      </c>
      <c r="AP86" s="88" t="s">
        <v>425</v>
      </c>
      <c r="AQ86" s="90"/>
    </row>
    <row r="87" spans="1:45" x14ac:dyDescent="0.25">
      <c r="A87" s="405" t="s">
        <v>229</v>
      </c>
      <c r="B87" s="406"/>
      <c r="C87" s="406"/>
      <c r="D87" s="406"/>
      <c r="E87" s="406"/>
      <c r="F87" s="406"/>
      <c r="G87" s="406"/>
      <c r="H87" s="406"/>
      <c r="I87" s="406"/>
      <c r="J87" s="406"/>
      <c r="K87" s="406"/>
      <c r="L87" s="406"/>
      <c r="M87" s="406"/>
      <c r="N87" s="406"/>
      <c r="O87" s="406"/>
      <c r="P87" s="406"/>
      <c r="Q87" s="406"/>
      <c r="R87" s="406"/>
      <c r="S87" s="406"/>
      <c r="T87" s="406"/>
      <c r="U87" s="406"/>
      <c r="V87" s="406"/>
      <c r="W87" s="406"/>
      <c r="X87" s="406"/>
      <c r="Y87" s="406"/>
      <c r="Z87" s="406"/>
      <c r="AA87" s="406"/>
      <c r="AB87" s="406"/>
      <c r="AC87" s="406"/>
      <c r="AD87" s="406"/>
      <c r="AE87" s="406"/>
      <c r="AF87" s="406"/>
      <c r="AG87" s="406"/>
      <c r="AH87" s="406"/>
      <c r="AI87" s="406"/>
      <c r="AJ87" s="407"/>
      <c r="AK87" s="408" t="s">
        <v>425</v>
      </c>
      <c r="AL87" s="408"/>
      <c r="AM87" s="415" t="s">
        <v>425</v>
      </c>
      <c r="AN87" s="415"/>
      <c r="AO87" s="88" t="s">
        <v>425</v>
      </c>
      <c r="AP87" s="88" t="s">
        <v>425</v>
      </c>
      <c r="AQ87" s="90"/>
    </row>
    <row r="88" spans="1:45" ht="14.25" customHeight="1" x14ac:dyDescent="0.25">
      <c r="A88" s="421" t="s">
        <v>228</v>
      </c>
      <c r="B88" s="422"/>
      <c r="C88" s="422"/>
      <c r="D88" s="423"/>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424" t="s">
        <v>425</v>
      </c>
      <c r="AL88" s="425"/>
      <c r="AM88" s="426" t="s">
        <v>425</v>
      </c>
      <c r="AN88" s="427"/>
      <c r="AO88" s="88" t="s">
        <v>425</v>
      </c>
      <c r="AP88" s="88" t="s">
        <v>425</v>
      </c>
      <c r="AQ88" s="90"/>
    </row>
    <row r="89" spans="1:45" x14ac:dyDescent="0.25">
      <c r="A89" s="421" t="s">
        <v>227</v>
      </c>
      <c r="B89" s="422"/>
      <c r="C89" s="422"/>
      <c r="D89" s="423"/>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424" t="s">
        <v>425</v>
      </c>
      <c r="AL89" s="425"/>
      <c r="AM89" s="426" t="s">
        <v>425</v>
      </c>
      <c r="AN89" s="427"/>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417" t="s">
        <v>425</v>
      </c>
      <c r="AL90" s="418"/>
      <c r="AM90" s="419" t="s">
        <v>425</v>
      </c>
      <c r="AN90" s="420"/>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S22" sqref="S2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36" t="s">
        <v>448</v>
      </c>
      <c r="B5" s="436"/>
      <c r="C5" s="436"/>
      <c r="D5" s="436"/>
      <c r="E5" s="436"/>
      <c r="F5" s="436"/>
      <c r="G5" s="436"/>
      <c r="H5" s="436"/>
      <c r="I5" s="436"/>
      <c r="J5" s="436"/>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23" t="s">
        <v>422</v>
      </c>
      <c r="B9" s="323"/>
      <c r="C9" s="323"/>
      <c r="D9" s="323"/>
      <c r="E9" s="323"/>
      <c r="F9" s="323"/>
      <c r="G9" s="323"/>
      <c r="H9" s="323"/>
      <c r="I9" s="323"/>
      <c r="J9" s="323"/>
    </row>
    <row r="10" spans="1:42" x14ac:dyDescent="0.25">
      <c r="A10" s="305" t="s">
        <v>8</v>
      </c>
      <c r="B10" s="305"/>
      <c r="C10" s="305"/>
      <c r="D10" s="305"/>
      <c r="E10" s="305"/>
      <c r="F10" s="305"/>
      <c r="G10" s="305"/>
      <c r="H10" s="305"/>
      <c r="I10" s="305"/>
      <c r="J10" s="305"/>
    </row>
    <row r="11" spans="1:42" ht="18.75" x14ac:dyDescent="0.25">
      <c r="A11" s="309"/>
      <c r="B11" s="309"/>
      <c r="C11" s="309"/>
      <c r="D11" s="309"/>
      <c r="E11" s="309"/>
      <c r="F11" s="309"/>
      <c r="G11" s="309"/>
      <c r="H11" s="309"/>
      <c r="I11" s="309"/>
      <c r="J11" s="309"/>
    </row>
    <row r="12" spans="1:42" ht="18.75" customHeight="1" x14ac:dyDescent="0.25">
      <c r="A12" s="438" t="str">
        <f>'1. паспорт местоположение'!$A$12</f>
        <v>M_00.0004.000004</v>
      </c>
      <c r="B12" s="438"/>
      <c r="C12" s="438"/>
      <c r="D12" s="438"/>
      <c r="E12" s="438"/>
      <c r="F12" s="438"/>
      <c r="G12" s="438"/>
      <c r="H12" s="438"/>
      <c r="I12" s="438"/>
      <c r="J12" s="438"/>
    </row>
    <row r="13" spans="1:42" x14ac:dyDescent="0.25">
      <c r="A13" s="305" t="s">
        <v>7</v>
      </c>
      <c r="B13" s="305"/>
      <c r="C13" s="305"/>
      <c r="D13" s="305"/>
      <c r="E13" s="305"/>
      <c r="F13" s="305"/>
      <c r="G13" s="305"/>
      <c r="H13" s="305"/>
      <c r="I13" s="305"/>
      <c r="J13" s="305"/>
    </row>
    <row r="14" spans="1:42" ht="18.75" x14ac:dyDescent="0.25">
      <c r="A14" s="306"/>
      <c r="B14" s="306"/>
      <c r="C14" s="306"/>
      <c r="D14" s="306"/>
      <c r="E14" s="306"/>
      <c r="F14" s="306"/>
      <c r="G14" s="306"/>
      <c r="H14" s="306"/>
      <c r="I14" s="306"/>
      <c r="J14" s="306"/>
    </row>
    <row r="15" spans="1:42" ht="18.75" customHeight="1" x14ac:dyDescent="0.25">
      <c r="A15" s="323" t="str">
        <f>'1. паспорт местоположение'!$A$15</f>
        <v>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v>
      </c>
      <c r="B15" s="323"/>
      <c r="C15" s="323"/>
      <c r="D15" s="323"/>
      <c r="E15" s="323"/>
      <c r="F15" s="323"/>
      <c r="G15" s="323"/>
      <c r="H15" s="323"/>
      <c r="I15" s="323"/>
      <c r="J15" s="323"/>
    </row>
    <row r="16" spans="1:42" x14ac:dyDescent="0.25">
      <c r="A16" s="305" t="s">
        <v>5</v>
      </c>
      <c r="B16" s="305"/>
      <c r="C16" s="305"/>
      <c r="D16" s="305"/>
      <c r="E16" s="305"/>
      <c r="F16" s="305"/>
      <c r="G16" s="305"/>
      <c r="H16" s="305"/>
      <c r="I16" s="305"/>
      <c r="J16" s="305"/>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28" t="s">
        <v>389</v>
      </c>
      <c r="B19" s="428"/>
      <c r="C19" s="428"/>
      <c r="D19" s="428"/>
      <c r="E19" s="428"/>
      <c r="F19" s="428"/>
      <c r="G19" s="428"/>
      <c r="H19" s="428"/>
      <c r="I19" s="428"/>
      <c r="J19" s="428"/>
    </row>
    <row r="20" spans="1:12" x14ac:dyDescent="0.25">
      <c r="A20" s="251"/>
      <c r="B20" s="251"/>
    </row>
    <row r="21" spans="1:12" ht="28.5" customHeight="1" x14ac:dyDescent="0.25">
      <c r="A21" s="430" t="s">
        <v>190</v>
      </c>
      <c r="B21" s="430" t="s">
        <v>189</v>
      </c>
      <c r="C21" s="429" t="s">
        <v>346</v>
      </c>
      <c r="D21" s="429"/>
      <c r="E21" s="429"/>
      <c r="F21" s="429"/>
      <c r="G21" s="430" t="s">
        <v>188</v>
      </c>
      <c r="H21" s="431" t="s">
        <v>348</v>
      </c>
      <c r="I21" s="430" t="s">
        <v>187</v>
      </c>
      <c r="J21" s="437" t="s">
        <v>347</v>
      </c>
    </row>
    <row r="22" spans="1:12" ht="58.5" customHeight="1" x14ac:dyDescent="0.25">
      <c r="A22" s="430"/>
      <c r="B22" s="430"/>
      <c r="C22" s="433" t="s">
        <v>444</v>
      </c>
      <c r="D22" s="433"/>
      <c r="E22" s="434" t="s">
        <v>452</v>
      </c>
      <c r="F22" s="435"/>
      <c r="G22" s="430"/>
      <c r="H22" s="432"/>
      <c r="I22" s="430"/>
      <c r="J22" s="437"/>
    </row>
    <row r="23" spans="1:12" ht="31.5" x14ac:dyDescent="0.25">
      <c r="A23" s="430"/>
      <c r="B23" s="430"/>
      <c r="C23" s="252" t="s">
        <v>186</v>
      </c>
      <c r="D23" s="252" t="s">
        <v>185</v>
      </c>
      <c r="E23" s="252" t="s">
        <v>186</v>
      </c>
      <c r="F23" s="252" t="s">
        <v>185</v>
      </c>
      <c r="G23" s="430"/>
      <c r="H23" s="433"/>
      <c r="I23" s="430"/>
      <c r="J23" s="437"/>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43466</v>
      </c>
      <c r="D25" s="255">
        <v>44867</v>
      </c>
      <c r="E25" s="255">
        <v>43575</v>
      </c>
      <c r="F25" s="255">
        <v>45180</v>
      </c>
      <c r="G25" s="256">
        <v>1</v>
      </c>
      <c r="H25" s="256">
        <v>1</v>
      </c>
      <c r="I25" s="252">
        <v>0</v>
      </c>
      <c r="J25" s="252" t="s">
        <v>425</v>
      </c>
      <c r="L25" s="290"/>
    </row>
    <row r="26" spans="1:12" x14ac:dyDescent="0.25">
      <c r="A26" s="257" t="s">
        <v>454</v>
      </c>
      <c r="B26" s="258" t="s">
        <v>455</v>
      </c>
      <c r="C26" s="255" t="s">
        <v>425</v>
      </c>
      <c r="D26" s="255" t="s">
        <v>425</v>
      </c>
      <c r="E26" s="255" t="s">
        <v>425</v>
      </c>
      <c r="F26" s="255" t="s">
        <v>425</v>
      </c>
      <c r="G26" s="260" t="s">
        <v>425</v>
      </c>
      <c r="H26" s="260" t="s">
        <v>425</v>
      </c>
      <c r="I26" s="257">
        <v>0</v>
      </c>
      <c r="J26" s="257" t="s">
        <v>425</v>
      </c>
    </row>
    <row r="27" spans="1:12" x14ac:dyDescent="0.25">
      <c r="A27" s="257" t="s">
        <v>456</v>
      </c>
      <c r="B27" s="258" t="s">
        <v>457</v>
      </c>
      <c r="C27" s="255" t="s">
        <v>425</v>
      </c>
      <c r="D27" s="255" t="s">
        <v>425</v>
      </c>
      <c r="E27" s="255" t="s">
        <v>425</v>
      </c>
      <c r="F27" s="255" t="s">
        <v>425</v>
      </c>
      <c r="G27" s="260" t="s">
        <v>425</v>
      </c>
      <c r="H27" s="260" t="s">
        <v>425</v>
      </c>
      <c r="I27" s="257">
        <v>0</v>
      </c>
      <c r="J27" s="257" t="s">
        <v>425</v>
      </c>
    </row>
    <row r="28" spans="1:12" ht="31.5" x14ac:dyDescent="0.25">
      <c r="A28" s="257" t="s">
        <v>458</v>
      </c>
      <c r="B28" s="258" t="s">
        <v>459</v>
      </c>
      <c r="C28" s="255" t="s">
        <v>425</v>
      </c>
      <c r="D28" s="255" t="s">
        <v>425</v>
      </c>
      <c r="E28" s="255" t="s">
        <v>425</v>
      </c>
      <c r="F28" s="255" t="s">
        <v>425</v>
      </c>
      <c r="G28" s="260" t="s">
        <v>425</v>
      </c>
      <c r="H28" s="260" t="s">
        <v>425</v>
      </c>
      <c r="I28" s="257">
        <v>0</v>
      </c>
      <c r="J28" s="257" t="s">
        <v>425</v>
      </c>
    </row>
    <row r="29" spans="1:12" x14ac:dyDescent="0.25">
      <c r="A29" s="257" t="s">
        <v>460</v>
      </c>
      <c r="B29" s="258" t="s">
        <v>461</v>
      </c>
      <c r="C29" s="255" t="s">
        <v>425</v>
      </c>
      <c r="D29" s="255" t="s">
        <v>425</v>
      </c>
      <c r="E29" s="255" t="s">
        <v>425</v>
      </c>
      <c r="F29" s="255" t="s">
        <v>425</v>
      </c>
      <c r="G29" s="260" t="s">
        <v>425</v>
      </c>
      <c r="H29" s="260" t="s">
        <v>425</v>
      </c>
      <c r="I29" s="257">
        <v>0</v>
      </c>
      <c r="J29" s="257" t="s">
        <v>425</v>
      </c>
    </row>
    <row r="30" spans="1:12" x14ac:dyDescent="0.25">
      <c r="A30" s="257" t="s">
        <v>462</v>
      </c>
      <c r="B30" s="258" t="s">
        <v>463</v>
      </c>
      <c r="C30" s="255" t="s">
        <v>425</v>
      </c>
      <c r="D30" s="255" t="s">
        <v>425</v>
      </c>
      <c r="E30" s="255" t="s">
        <v>425</v>
      </c>
      <c r="F30" s="255" t="s">
        <v>425</v>
      </c>
      <c r="G30" s="260" t="s">
        <v>425</v>
      </c>
      <c r="H30" s="260" t="s">
        <v>425</v>
      </c>
      <c r="I30" s="257">
        <v>0</v>
      </c>
      <c r="J30" s="257" t="s">
        <v>425</v>
      </c>
    </row>
    <row r="31" spans="1:12" x14ac:dyDescent="0.25">
      <c r="A31" s="257" t="s">
        <v>464</v>
      </c>
      <c r="B31" s="258" t="s">
        <v>465</v>
      </c>
      <c r="C31" s="255">
        <v>43466</v>
      </c>
      <c r="D31" s="255">
        <v>43609</v>
      </c>
      <c r="E31" s="255">
        <v>43575</v>
      </c>
      <c r="F31" s="255">
        <v>43635</v>
      </c>
      <c r="G31" s="260">
        <v>1</v>
      </c>
      <c r="H31" s="260">
        <v>1</v>
      </c>
      <c r="I31" s="257">
        <v>0</v>
      </c>
      <c r="J31" s="257" t="s">
        <v>425</v>
      </c>
    </row>
    <row r="32" spans="1:12" x14ac:dyDescent="0.25">
      <c r="A32" s="257" t="s">
        <v>466</v>
      </c>
      <c r="B32" s="258" t="s">
        <v>467</v>
      </c>
      <c r="C32" s="255">
        <v>43609</v>
      </c>
      <c r="D32" s="255">
        <v>44070</v>
      </c>
      <c r="E32" s="255">
        <v>43695</v>
      </c>
      <c r="F32" s="255">
        <v>44070</v>
      </c>
      <c r="G32" s="260">
        <v>1</v>
      </c>
      <c r="H32" s="260">
        <v>1</v>
      </c>
      <c r="I32" s="257">
        <v>0</v>
      </c>
      <c r="J32" s="257" t="s">
        <v>425</v>
      </c>
    </row>
    <row r="33" spans="1:10" ht="31.5" x14ac:dyDescent="0.25">
      <c r="A33" s="257" t="s">
        <v>468</v>
      </c>
      <c r="B33" s="258" t="s">
        <v>469</v>
      </c>
      <c r="C33" s="255" t="s">
        <v>425</v>
      </c>
      <c r="D33" s="255" t="s">
        <v>425</v>
      </c>
      <c r="E33" s="255" t="s">
        <v>425</v>
      </c>
      <c r="F33" s="255" t="s">
        <v>425</v>
      </c>
      <c r="G33" s="260" t="s">
        <v>425</v>
      </c>
      <c r="H33" s="260" t="s">
        <v>425</v>
      </c>
      <c r="I33" s="257">
        <v>0</v>
      </c>
      <c r="J33" s="257" t="s">
        <v>425</v>
      </c>
    </row>
    <row r="34" spans="1:10" ht="31.5" x14ac:dyDescent="0.25">
      <c r="A34" s="257" t="s">
        <v>470</v>
      </c>
      <c r="B34" s="258" t="s">
        <v>471</v>
      </c>
      <c r="C34" s="255" t="s">
        <v>425</v>
      </c>
      <c r="D34" s="255" t="s">
        <v>425</v>
      </c>
      <c r="E34" s="255" t="s">
        <v>425</v>
      </c>
      <c r="F34" s="255" t="s">
        <v>425</v>
      </c>
      <c r="G34" s="260" t="s">
        <v>425</v>
      </c>
      <c r="H34" s="260" t="s">
        <v>425</v>
      </c>
      <c r="I34" s="257">
        <v>0</v>
      </c>
      <c r="J34" s="257" t="s">
        <v>425</v>
      </c>
    </row>
    <row r="35" spans="1:10" x14ac:dyDescent="0.25">
      <c r="A35" s="257" t="s">
        <v>472</v>
      </c>
      <c r="B35" s="258" t="s">
        <v>473</v>
      </c>
      <c r="C35" s="255">
        <v>44867</v>
      </c>
      <c r="D35" s="255">
        <v>44867</v>
      </c>
      <c r="E35" s="255">
        <v>44867</v>
      </c>
      <c r="F35" s="255">
        <v>45180</v>
      </c>
      <c r="G35" s="260">
        <v>1</v>
      </c>
      <c r="H35" s="260">
        <v>1</v>
      </c>
      <c r="I35" s="257">
        <v>0</v>
      </c>
      <c r="J35" s="257" t="s">
        <v>425</v>
      </c>
    </row>
    <row r="36" spans="1:10" x14ac:dyDescent="0.25">
      <c r="A36" s="257" t="s">
        <v>474</v>
      </c>
      <c r="B36" s="258" t="s">
        <v>475</v>
      </c>
      <c r="C36" s="255" t="s">
        <v>425</v>
      </c>
      <c r="D36" s="255" t="s">
        <v>425</v>
      </c>
      <c r="E36" s="255" t="s">
        <v>425</v>
      </c>
      <c r="F36" s="255" t="s">
        <v>425</v>
      </c>
      <c r="G36" s="260" t="s">
        <v>425</v>
      </c>
      <c r="H36" s="260" t="s">
        <v>425</v>
      </c>
      <c r="I36" s="257">
        <v>0</v>
      </c>
      <c r="J36" s="257" t="s">
        <v>425</v>
      </c>
    </row>
    <row r="37" spans="1:10" x14ac:dyDescent="0.25">
      <c r="A37" s="257" t="s">
        <v>476</v>
      </c>
      <c r="B37" s="258" t="s">
        <v>477</v>
      </c>
      <c r="C37" s="255">
        <v>43949</v>
      </c>
      <c r="D37" s="255">
        <v>44190</v>
      </c>
      <c r="E37" s="255">
        <v>43635</v>
      </c>
      <c r="F37" s="255">
        <v>44190</v>
      </c>
      <c r="G37" s="260">
        <v>1</v>
      </c>
      <c r="H37" s="260">
        <v>1</v>
      </c>
      <c r="I37" s="257">
        <v>0</v>
      </c>
      <c r="J37" s="257" t="s">
        <v>425</v>
      </c>
    </row>
    <row r="38" spans="1:10" ht="47.25" x14ac:dyDescent="0.25">
      <c r="A38" s="252">
        <v>2</v>
      </c>
      <c r="B38" s="254" t="s">
        <v>503</v>
      </c>
      <c r="C38" s="255" t="s">
        <v>425</v>
      </c>
      <c r="D38" s="255" t="s">
        <v>425</v>
      </c>
      <c r="E38" s="255" t="s">
        <v>425</v>
      </c>
      <c r="F38" s="255" t="s">
        <v>425</v>
      </c>
      <c r="G38" s="261">
        <v>1</v>
      </c>
      <c r="H38" s="261">
        <v>1</v>
      </c>
      <c r="I38" s="252" t="s">
        <v>606</v>
      </c>
      <c r="J38" s="252" t="s">
        <v>425</v>
      </c>
    </row>
    <row r="39" spans="1:10" ht="31.5" x14ac:dyDescent="0.25">
      <c r="A39" s="262" t="s">
        <v>478</v>
      </c>
      <c r="B39" s="258" t="s">
        <v>479</v>
      </c>
      <c r="C39" s="255">
        <v>44562</v>
      </c>
      <c r="D39" s="255">
        <v>44669</v>
      </c>
      <c r="E39" s="255">
        <v>44924</v>
      </c>
      <c r="F39" s="255">
        <v>44984</v>
      </c>
      <c r="G39" s="263">
        <v>1</v>
      </c>
      <c r="H39" s="263">
        <v>1</v>
      </c>
      <c r="I39" s="257">
        <v>0</v>
      </c>
      <c r="J39" s="257" t="s">
        <v>425</v>
      </c>
    </row>
    <row r="40" spans="1:10" ht="78.75" x14ac:dyDescent="0.25">
      <c r="A40" s="262" t="s">
        <v>480</v>
      </c>
      <c r="B40" s="258" t="s">
        <v>481</v>
      </c>
      <c r="C40" s="255">
        <v>43777</v>
      </c>
      <c r="D40" s="255">
        <v>44148</v>
      </c>
      <c r="E40" s="255">
        <v>47409</v>
      </c>
      <c r="F40" s="255">
        <v>45442</v>
      </c>
      <c r="G40" s="263">
        <v>1</v>
      </c>
      <c r="H40" s="263">
        <v>1</v>
      </c>
      <c r="I40" s="257" t="s">
        <v>607</v>
      </c>
      <c r="J40" s="257" t="s">
        <v>425</v>
      </c>
    </row>
    <row r="41" spans="1:10" x14ac:dyDescent="0.25">
      <c r="A41" s="252">
        <v>3</v>
      </c>
      <c r="B41" s="254" t="s">
        <v>482</v>
      </c>
      <c r="C41" s="255">
        <v>43830</v>
      </c>
      <c r="D41" s="255">
        <v>45284</v>
      </c>
      <c r="E41" s="255">
        <v>43829</v>
      </c>
      <c r="F41" s="255">
        <v>45497</v>
      </c>
      <c r="G41" s="261">
        <v>1</v>
      </c>
      <c r="H41" s="261">
        <v>1</v>
      </c>
      <c r="I41" s="252">
        <v>0</v>
      </c>
      <c r="J41" s="252" t="s">
        <v>425</v>
      </c>
    </row>
    <row r="42" spans="1:10" x14ac:dyDescent="0.25">
      <c r="A42" s="257" t="s">
        <v>483</v>
      </c>
      <c r="B42" s="258" t="s">
        <v>484</v>
      </c>
      <c r="C42" s="255">
        <v>44670</v>
      </c>
      <c r="D42" s="255">
        <v>45167</v>
      </c>
      <c r="E42" s="255">
        <v>45017</v>
      </c>
      <c r="F42" s="255">
        <v>45167</v>
      </c>
      <c r="G42" s="263">
        <v>1</v>
      </c>
      <c r="H42" s="263">
        <v>1</v>
      </c>
      <c r="I42" s="257">
        <v>0</v>
      </c>
      <c r="J42" s="257" t="s">
        <v>425</v>
      </c>
    </row>
    <row r="43" spans="1:10" ht="78.75" x14ac:dyDescent="0.25">
      <c r="A43" s="257" t="s">
        <v>485</v>
      </c>
      <c r="B43" s="258" t="s">
        <v>486</v>
      </c>
      <c r="C43" s="255">
        <v>43830</v>
      </c>
      <c r="D43" s="255">
        <v>44193</v>
      </c>
      <c r="E43" s="255">
        <v>43829</v>
      </c>
      <c r="F43" s="255">
        <v>45472</v>
      </c>
      <c r="G43" s="263">
        <v>1</v>
      </c>
      <c r="H43" s="263">
        <v>1</v>
      </c>
      <c r="I43" s="257" t="s">
        <v>607</v>
      </c>
      <c r="J43" s="257" t="s">
        <v>425</v>
      </c>
    </row>
    <row r="44" spans="1:10" ht="78.75" x14ac:dyDescent="0.25">
      <c r="A44" s="257" t="s">
        <v>487</v>
      </c>
      <c r="B44" s="258" t="s">
        <v>488</v>
      </c>
      <c r="C44" s="255">
        <v>44682</v>
      </c>
      <c r="D44" s="255">
        <v>45104</v>
      </c>
      <c r="E44" s="255">
        <v>45078</v>
      </c>
      <c r="F44" s="255">
        <v>45487</v>
      </c>
      <c r="G44" s="263">
        <v>1</v>
      </c>
      <c r="H44" s="263">
        <v>1</v>
      </c>
      <c r="I44" s="257" t="s">
        <v>607</v>
      </c>
      <c r="J44" s="257" t="s">
        <v>425</v>
      </c>
    </row>
    <row r="45" spans="1:10" ht="31.5" x14ac:dyDescent="0.25">
      <c r="A45" s="257" t="s">
        <v>489</v>
      </c>
      <c r="B45" s="258" t="s">
        <v>490</v>
      </c>
      <c r="C45" s="255">
        <v>45067</v>
      </c>
      <c r="D45" s="255">
        <v>45284</v>
      </c>
      <c r="E45" s="255">
        <v>45232</v>
      </c>
      <c r="F45" s="255">
        <v>45287</v>
      </c>
      <c r="G45" s="263">
        <v>1</v>
      </c>
      <c r="H45" s="263">
        <v>1</v>
      </c>
      <c r="I45" s="257">
        <v>0</v>
      </c>
      <c r="J45" s="257" t="s">
        <v>425</v>
      </c>
    </row>
    <row r="46" spans="1:10" ht="63" x14ac:dyDescent="0.25">
      <c r="A46" s="257" t="s">
        <v>491</v>
      </c>
      <c r="B46" s="258" t="s">
        <v>492</v>
      </c>
      <c r="C46" s="255" t="s">
        <v>425</v>
      </c>
      <c r="D46" s="255" t="s">
        <v>425</v>
      </c>
      <c r="E46" s="255" t="s">
        <v>425</v>
      </c>
      <c r="F46" s="255" t="s">
        <v>425</v>
      </c>
      <c r="G46" s="263" t="s">
        <v>425</v>
      </c>
      <c r="H46" s="263" t="s">
        <v>425</v>
      </c>
      <c r="I46" s="257">
        <v>0</v>
      </c>
      <c r="J46" s="257" t="s">
        <v>425</v>
      </c>
    </row>
    <row r="47" spans="1:10" ht="78.75" x14ac:dyDescent="0.25">
      <c r="A47" s="257" t="s">
        <v>493</v>
      </c>
      <c r="B47" s="258" t="s">
        <v>494</v>
      </c>
      <c r="C47" s="255">
        <v>45197</v>
      </c>
      <c r="D47" s="255">
        <v>45237</v>
      </c>
      <c r="E47" s="255">
        <v>45275</v>
      </c>
      <c r="F47" s="255">
        <v>45497</v>
      </c>
      <c r="G47" s="263" t="s">
        <v>605</v>
      </c>
      <c r="H47" s="263" t="s">
        <v>605</v>
      </c>
      <c r="I47" s="257" t="s">
        <v>607</v>
      </c>
      <c r="J47" s="257" t="s">
        <v>425</v>
      </c>
    </row>
    <row r="48" spans="1:10" x14ac:dyDescent="0.25">
      <c r="A48" s="252">
        <v>4</v>
      </c>
      <c r="B48" s="254" t="s">
        <v>495</v>
      </c>
      <c r="C48" s="255">
        <v>45089</v>
      </c>
      <c r="D48" s="255">
        <v>45290</v>
      </c>
      <c r="E48" s="255">
        <v>45232</v>
      </c>
      <c r="F48" s="255">
        <v>45503</v>
      </c>
      <c r="G48" s="261">
        <v>1</v>
      </c>
      <c r="H48" s="261">
        <v>1</v>
      </c>
      <c r="I48" s="252">
        <v>0</v>
      </c>
      <c r="J48" s="252" t="s">
        <v>425</v>
      </c>
    </row>
    <row r="49" spans="1:10" ht="78.75" x14ac:dyDescent="0.25">
      <c r="A49" s="257" t="s">
        <v>496</v>
      </c>
      <c r="B49" s="258" t="s">
        <v>497</v>
      </c>
      <c r="C49" s="255">
        <v>45089</v>
      </c>
      <c r="D49" s="255">
        <v>45241</v>
      </c>
      <c r="E49" s="255">
        <v>45289</v>
      </c>
      <c r="F49" s="255">
        <v>45501</v>
      </c>
      <c r="G49" s="263" t="s">
        <v>605</v>
      </c>
      <c r="H49" s="263" t="s">
        <v>605</v>
      </c>
      <c r="I49" s="257" t="s">
        <v>607</v>
      </c>
      <c r="J49" s="257" t="s">
        <v>425</v>
      </c>
    </row>
    <row r="50" spans="1:10" ht="47.25" x14ac:dyDescent="0.25">
      <c r="A50" s="257" t="s">
        <v>498</v>
      </c>
      <c r="B50" s="258" t="s">
        <v>499</v>
      </c>
      <c r="C50" s="255" t="s">
        <v>425</v>
      </c>
      <c r="D50" s="255" t="s">
        <v>425</v>
      </c>
      <c r="E50" s="255" t="s">
        <v>425</v>
      </c>
      <c r="F50" s="255" t="s">
        <v>425</v>
      </c>
      <c r="G50" s="263" t="s">
        <v>425</v>
      </c>
      <c r="H50" s="263" t="s">
        <v>425</v>
      </c>
      <c r="I50" s="257">
        <v>0</v>
      </c>
      <c r="J50" s="257" t="s">
        <v>425</v>
      </c>
    </row>
    <row r="51" spans="1:10" ht="31.5" x14ac:dyDescent="0.25">
      <c r="A51" s="257" t="s">
        <v>500</v>
      </c>
      <c r="B51" s="258" t="s">
        <v>501</v>
      </c>
      <c r="C51" s="255">
        <v>45092</v>
      </c>
      <c r="D51" s="255">
        <v>45281</v>
      </c>
      <c r="E51" s="255">
        <v>45232</v>
      </c>
      <c r="F51" s="255">
        <v>45287</v>
      </c>
      <c r="G51" s="263">
        <v>1</v>
      </c>
      <c r="H51" s="263" t="s">
        <v>425</v>
      </c>
      <c r="I51" s="257">
        <v>0</v>
      </c>
      <c r="J51" s="257" t="s">
        <v>425</v>
      </c>
    </row>
    <row r="52" spans="1:10" ht="31.5" x14ac:dyDescent="0.25">
      <c r="A52" s="259" t="s">
        <v>502</v>
      </c>
      <c r="B52" s="258" t="s">
        <v>503</v>
      </c>
      <c r="C52" s="255" t="s">
        <v>425</v>
      </c>
      <c r="D52" s="255" t="s">
        <v>425</v>
      </c>
      <c r="E52" s="255" t="s">
        <v>425</v>
      </c>
      <c r="F52" s="255" t="s">
        <v>425</v>
      </c>
      <c r="G52" s="263" t="s">
        <v>425</v>
      </c>
      <c r="H52" s="263" t="s">
        <v>425</v>
      </c>
      <c r="I52" s="257">
        <v>0</v>
      </c>
      <c r="J52" s="257" t="s">
        <v>425</v>
      </c>
    </row>
    <row r="53" spans="1:10" ht="78.75" x14ac:dyDescent="0.25">
      <c r="A53" s="257" t="s">
        <v>504</v>
      </c>
      <c r="B53" s="264" t="s">
        <v>505</v>
      </c>
      <c r="C53" s="255">
        <v>45281</v>
      </c>
      <c r="D53" s="255">
        <v>45290</v>
      </c>
      <c r="E53" s="255">
        <v>45289</v>
      </c>
      <c r="F53" s="255">
        <v>45503</v>
      </c>
      <c r="G53" s="263" t="s">
        <v>605</v>
      </c>
      <c r="H53" s="263" t="s">
        <v>605</v>
      </c>
      <c r="I53" s="257" t="s">
        <v>607</v>
      </c>
      <c r="J53" s="257" t="s">
        <v>425</v>
      </c>
    </row>
    <row r="54" spans="1:10" x14ac:dyDescent="0.25">
      <c r="A54" s="257" t="s">
        <v>506</v>
      </c>
      <c r="B54" s="258" t="s">
        <v>507</v>
      </c>
      <c r="C54" s="255" t="s">
        <v>425</v>
      </c>
      <c r="D54" s="255" t="s">
        <v>425</v>
      </c>
      <c r="E54" s="255" t="s">
        <v>425</v>
      </c>
      <c r="F54" s="255" t="s">
        <v>425</v>
      </c>
      <c r="G54" s="263" t="s">
        <v>425</v>
      </c>
      <c r="H54" s="263" t="s">
        <v>425</v>
      </c>
      <c r="I54" s="257">
        <v>0</v>
      </c>
      <c r="J54" s="257" t="s">
        <v>425</v>
      </c>
    </row>
  </sheetData>
  <mergeCells count="21">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 ref="A19:J19"/>
    <mergeCell ref="C21:F21"/>
    <mergeCell ref="G21:G23"/>
    <mergeCell ref="H21:H23"/>
    <mergeCell ref="E22:F22"/>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2024-11-14T09:34:26Z</dcterms:modified>
</cp:coreProperties>
</file>