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5CD49006-867D-40DF-86E3-EE0D3609B088}" xr6:coauthVersionLast="47" xr6:coauthVersionMax="47" xr10:uidLastSave="{00000000-0000-0000-0000-000000000000}"/>
  <bookViews>
    <workbookView xWindow="30210" yWindow="34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71" i="5"/>
  <c r="AE78"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27"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<sst xmlns="http://schemas.openxmlformats.org/spreadsheetml/2006/main" count="4540" uniqueCount="560">
  <si>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</si>
  <si>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</si>
  <si>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</si>
  <si>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</si>
  <si>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</si>
  <si>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</si>
  <si>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</si>
  <si>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</si>
  <si>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</si>
  <si>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</si>
  <si>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</si>
  <si>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</si>
  <si>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</si>
  <si>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</si>
  <si>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</si>
  <si>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</si>
  <si>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</si>
  <si>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</si>
  <si>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</si>
  <si>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</si>
  <si>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</si>
  <si>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</si>
  <si>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</si>
  <si>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</si>
  <si>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</si>
  <si>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</si>
  <si>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</si>
  <si>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</si>
  <si>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</si>
  <si>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</si>
  <si>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</si>
  <si>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</si>
  <si>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</si>
  <si>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</si>
  <si>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</si>
  <si>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</si>
  <si>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</si>
  <si>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</si>
  <si>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</si>
  <si>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</si>
  <si>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</si>
  <si>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</si>
  <si>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</si>
  <si>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</si>
  <si>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</si>
  <si>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</si>
  <si>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</si>
  <si>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</si>
  <si>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</si>
  <si>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</si>
  <si>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</si>
  <si>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</si>
  <si>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</si>
  <si>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</si>
  <si>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</si>
  <si>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</si>
  <si>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</si>
  <si>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</si>
  <si>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</si>
  <si>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</si>
  <si>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</si>
  <si>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</si>
  <si>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</si>
  <si>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</si>
  <si>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</si>
  <si>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</si>
  <si>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</si>
  <si>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</si>
  <si>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</si>
  <si>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</si>
  <si>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</si>
  <si>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</si>
  <si>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</si>
  <si>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</si>
  <si>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</si>
  <si>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</si>
  <si>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</si>
  <si>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</si>
  <si>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</si>
  <si>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</si>
  <si>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</si>
  <si>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</si>
  <si>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</si>
  <si>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</si>
  <si>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</si>
  <si>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</si>
  <si>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</si>
  <si>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</si>
  <si>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</si>
  <si>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</si>
  <si>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</si>
  <si>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</si>
  <si>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</si>
  <si>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</si>
  <si>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</si>
  <si>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</si>
  <si>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</si>
  <si>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</si>
  <si>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</si>
  <si>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</si>
  <si>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</si>
  <si>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</si>
  <si>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</si>
  <si>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</si>
  <si>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</si>
  <si>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</si>
  <si>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</si>
  <si>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</si>
  <si>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</si>
  <si>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</si>
  <si>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</si>
  <si>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</si>
  <si>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</si>
  <si>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</si>
  <si>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</si>
  <si>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</si>
  <si>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</si>
  <si>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</si>
  <si>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</si>
  <si>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</si>
  <si>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</si>
  <si>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</si>
  <si>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</si>
  <si>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</si>
  <si>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</si>
  <si>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</si>
  <si>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</si>
  <si>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</si>
  <si>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</si>
  <si>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</si>
  <si>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</si>
  <si>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</si>
  <si>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</si>
  <si>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</si>
  <si>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</si>
  <si>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</si>
  <si>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</si>
  <si>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</si>
  <si>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</si>
  <si>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</si>
  <si>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</si>
  <si>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</si>
  <si>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</si>
  <si>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</si>
  <si>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</si>
  <si>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</si>
  <si>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</si>
  <si>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</si>
  <si>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</si>
  <si>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</si>
  <si>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</si>
  <si>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</si>
  <si>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</si>
  <si>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</si>
  <si>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</si>
  <si>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</si>
  <si>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</si>
  <si>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</si>
  <si>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</si>
  <si>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</si>
  <si>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</si>
  <si>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</si>
  <si>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</si>
  <si>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</si>
  <si>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</si>
  <si>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</si>
  <si>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</si>
  <si>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</si>
  <si>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</si>
  <si>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</si>
  <si>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</si>
  <si>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</si>
  <si>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</si>
  <si>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</si>
  <si>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</si>
  <si>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</si>
  <si>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</si>
  <si>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</si>
  <si>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</si>
  <si>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</si>
  <si>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</si>
  <si>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</si>
  <si>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</si>
  <si>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</si>
  <si>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</si>
  <si>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</si>
  <si>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</si>
  <si>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</si>
  <si>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</si>
  <si>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</si>
  <si>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</si>
  <si>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</si>
  <si>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</si>
  <si>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</si>
  <si>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</si>
  <si>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</si>
  <si>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</si>
  <si>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</si>
  <si>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</si>
  <si>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</si>
  <si>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</si>
  <si>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</si>
  <si>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</si>
  <si>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</si>
  <si>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</si>
  <si>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</si>
  <si>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</si>
  <si>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</si>
  <si>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</si>
  <si>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</si>
  <si>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</si>
  <si>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</si>
  <si>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</si>
  <si>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</si>
  <si>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</si>
  <si>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</si>
  <si>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</si>
  <si>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</si>
  <si>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</si>
  <si>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</si>
  <si>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</si>
  <si>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</si>
  <si>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</si>
  <si>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</si>
  <si>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</si>
  <si>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</si>
  <si>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</si>
  <si>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</si>
  <si>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</si>
  <si>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</si>
  <si>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</si>
  <si>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</si>
  <si>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</si>
  <si>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</si>
  <si>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</si>
  <si>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</si>
  <si>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</si>
  <si>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</si>
  <si>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</si>
  <si>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</si>
  <si>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</si>
  <si>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</si>
  <si>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</si>
  <si>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</si>
  <si>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</si>
  <si>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</si>
  <si>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</si>
  <si>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</si>
  <si>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</si>
  <si>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</si>
  <si>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</si>
  <si>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</si>
  <si>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</si>
  <si>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</si>
  <si>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</si>
  <si>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</si>
  <si>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</si>
  <si>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</si>
  <si>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</si>
  <si>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</si>
  <si>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</si>
  <si>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</si>
  <si>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</si>
  <si>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</si>
  <si>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</si>
  <si>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</si>
  <si>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</si>
  <si>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</si>
  <si>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</si>
  <si>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</si>
  <si>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</si>
  <si>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</si>
  <si>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</si>
  <si>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</si>
  <si>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</si>
  <si>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</si>
  <si>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</si>
  <si>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</si>
  <si>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</si>
  <si>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</si>
  <si>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</si>
  <si>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</si>
  <si>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</si>
  <si>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</si>
  <si>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</si>
  <si>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</si>
  <si>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</si>
  <si>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</si>
  <si>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</si>
  <si>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</si>
  <si>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</si>
  <si>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</si>
  <si>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</si>
  <si>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</si>
  <si>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</si>
  <si>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</si>
  <si>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</si>
  <si>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</si>
  <si>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</si>
  <si>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</si>
  <si>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</si>
  <si>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</si>
  <si>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</si>
  <si>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</si>
  <si>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</si>
  <si>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</si>
  <si>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</si>
  <si>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</si>
  <si>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</si>
  <si>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</si>
  <si>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</si>
  <si>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</si>
  <si>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</si>
  <si>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</si>
  <si>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</si>
  <si>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</si>
  <si>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</si>
  <si>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</si>
  <si>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</si>
  <si>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</si>
  <si>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</si>
  <si>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</si>
  <si>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</si>
  <si>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</si>
  <si>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</si>
  <si>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</si>
  <si>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</si>
  <si>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</si>
  <si>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</si>
  <si>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</si>
  <si>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</si>
  <si>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</si>
  <si>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</si>
  <si>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</si>
  <si>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</si>
  <si>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</si>
  <si>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</si>
  <si>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</si>
  <si>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</si>
  <si>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</si>
  <si>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</si>
  <si>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</si>
  <si>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</si>
  <si>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</si>
  <si>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</si>
  <si>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</si>
  <si>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</si>
  <si>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</si>
  <si>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</si>
  <si>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</si>
  <si>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</si>
  <si>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</si>
  <si>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</si>
  <si>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</si>
  <si>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</si>
  <si>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</si>
  <si>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</si>
  <si>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</si>
  <si>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</si>
  <si>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</si>
  <si>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</si>
  <si>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</si>
  <si>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</si>
  <si>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</si>
  <si>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</si>
  <si>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</si>
  <si>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</si>
  <si>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</si>
  <si>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</si>
  <si>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</si>
  <si>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</si>
  <si>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</si>
  <si>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</si>
  <si>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</si>
  <si>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</si>
  <si>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</si>
  <si>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</si>
  <si>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</si>
  <si>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</si>
  <si>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</si>
  <si>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</si>
  <si>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</si>
  <si>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</si>
  <si>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</si>
  <si>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</si>
  <si>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</si>
  <si>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</si>
  <si>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</si>
  <si>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</si>
  <si>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</si>
  <si>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</si>
  <si>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</si>
  <si>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</si>
  <si>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</si>
  <si>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</si>
  <si>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</si>
  <si>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</si>
  <si>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</si>
  <si>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</si>
  <si>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</si>
  <si>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</si>
  <si>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</si>
  <si>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</si>
  <si>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</si>
  <si>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</si>
  <si>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</si>
  <si>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</si>
  <si>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</si>
  <si>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</si>
  <si>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</si>
  <si>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</si>
  <si>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</si>
  <si>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</si>
  <si>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</si>
  <si>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</si>
  <si>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</si>
  <si>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</si>
  <si>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</si>
  <si>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</si>
  <si>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</si>
  <si>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</si>
  <si>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</si>
  <si>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</si>
  <si>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</si>
  <si>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</si>
  <si>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</si>
  <si>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</si>
  <si>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</si>
  <si>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</si>
  <si>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</si>
  <si>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</si>
  <si>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</si>
  <si>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</si>
  <si>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</si>
  <si>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</si>
  <si>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</si>
  <si>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</si>
  <si>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</si>
  <si>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</si>
  <si>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</si>
  <si>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</si>
  <si>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</si>
  <si>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</si>
  <si>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</si>
  <si>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</si>
  <si>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</si>
  <si>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Техническое перевооружение системы телемеханики и регистратора аварийных событий на ПС 220 кВ Чулымская</t>
  </si>
  <si>
    <t>N_00.0085.000085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</si>
  <si>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</si>
  <si>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</si>
  <si>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</si>
  <si>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</si>
  <si>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</si>
  <si>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</si>
  <si>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</si>
  <si>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</si>
  <si>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</si>
  <si>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</si>
  <si>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</si>
  <si>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</si>
  <si>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</si>
  <si>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</si>
  <si>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</si>
  <si>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</si>
  <si>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</si>
  <si>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</si>
  <si>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</si>
  <si>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</si>
  <si>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</si>
  <si>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</si>
  <si>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</si>
  <si>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</si>
  <si>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</si>
  <si>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</si>
  <si>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</si>
  <si>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</si>
  <si>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</si>
  <si>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</si>
  <si>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</si>
  <si>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</si>
  <si>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</si>
  <si>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</si>
  <si>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</si>
  <si>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</si>
  <si>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</si>
  <si>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</si>
  <si>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</si>
  <si>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</si>
  <si>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</si>
  <si>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</si>
  <si>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</si>
  <si>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</si>
  <si>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</si>
  <si>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</si>
  <si>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</si>
  <si>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</si>
  <si>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</si>
  <si>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</si>
  <si>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</si>
  <si>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</si>
  <si>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</si>
  <si>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</si>
  <si>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</si>
  <si>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</si>
  <si>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</si>
  <si>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</si>
  <si>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</si>
  <si>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в рамках перераспределения объемов работ в инвестиционных периодах по причине смещения сроков выполнения работ в связи с одновременной реализацией проекта по смежному титулу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и установкой системы телемеханики в новом здании ОПУ-ЗРУ</t>
  </si>
  <si>
    <t>ТМЦ</t>
  </si>
  <si>
    <t>Поставка оборудования телемеханики</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</si>
  <si>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</si>
  <si>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</si>
  <si>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</si>
  <si>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ОБЩЕСТВО С ОГРАНИЧЕННОЙ ОТВЕТСТВЕННОСТЬЮ "ЭНЕРГОАВТОМАТИКА" 
ОБЩЕСТВО С ОГРАНИЧЕННОЙ ОТВЕТСТВЕННОСТЬЮ "А2 СИСТЕМ" 
Наименование еще одного участника не видим</t>
  </si>
  <si>
    <t xml:space="preserve">77430,00
87142,63
87157,38
87229,86
87229,86
</t>
  </si>
  <si>
    <t>-</t>
  </si>
  <si>
    <t xml:space="preserve">74430,00
81989,89
87157,378
87229,86007
87229,86007
</t>
  </si>
  <si>
    <t xml:space="preserve">ОБЩЕСТВО С ОГРАНИЧЕННОЙ ОТВЕТСТВЕННОСТЬЮ "ИНЖЕНЕРНЫЙ ЦЕНТР "ЭНЕРГОСЕРВИС" </t>
  </si>
  <si>
    <t>да</t>
  </si>
  <si>
    <t>https://com.roseltorg.ru/</t>
  </si>
  <si>
    <t>ПД</t>
  </si>
  <si>
    <t>ООО "Инженерный центр "Энергосервис"</t>
  </si>
  <si>
    <t>ПД-20-00201 от 09.09.2020</t>
  </si>
  <si>
    <t>ПИР</t>
  </si>
  <si>
    <t>Проектно-изыскательские работы по реконструкции системы телемеханики на ПС 220 кВ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</si>
  <si>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</si>
  <si>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</si>
  <si>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 xml:space="preserve">5499,22950 
7095,78000
7000,00000
7095,78000
5960,45520
5321,83450
6882,90660
3499,89000
</t>
  </si>
  <si>
    <t>4582,69125
7095,78000
6000,00000
7095,78000
5960,45520
4612,25700
6745,24847
3499,89000</t>
  </si>
  <si>
    <t>ООО "ИНЕРДЖИ"</t>
  </si>
  <si>
    <t>31907796068</t>
  </si>
  <si>
    <t>ИП</t>
  </si>
  <si>
    <t>ИП-19-00177 от 27.06.2019</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</si>
  <si>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</si>
  <si>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</si>
  <si>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</si>
  <si>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422 от 23.05.2023; 
№ 422/1 от 11.09.2023</t>
  </si>
  <si>
    <t>г. Чулым</t>
  </si>
  <si>
    <t>не требуется</t>
  </si>
  <si>
    <t>не относится</t>
  </si>
  <si>
    <t>+</t>
  </si>
  <si>
    <t>2,83 МВА</t>
  </si>
  <si>
    <t xml:space="preserve">1. Обеспечение ускоренного внедрения цифровых технологий, формирование системы управления, координации и мониторинга цифровой трансформации топливно-энергетического комплекса, определенной энергетической стратегией России на период до 2035 года (утверждена распоряжением Правительства РФ от 09.06.2020 N 1523-р).
2.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3. Исполнение условий Соглашения о технологическом взаимодействии в целях обеспечения надежности функционирования ЕЭС России.
</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</si>
  <si>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</si>
  <si>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Чулымская</t>
  </si>
  <si>
    <t>44293,56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</si>
  <si>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</si>
  <si>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2022-2026 гг.», утверждена 01.03.2022 заместителем генерального директора-главным инженером АО "Электромагистраль" - Берёзовым Ю.И., согласована:
заместителем генерального директора Филиала АО "СО ЕЭС" ОДУ Сибири - Шломовым М.В.; директором Филиала АО "СО ЕЭС" Новосибирское РДУ - Махиборода Д.В.</t>
  </si>
  <si>
    <t>С</t>
  </si>
  <si>
    <t>Сибирский Федеральный округ, Новосибирская область, г. Чулым</t>
  </si>
  <si>
    <t/>
  </si>
  <si>
    <t>1;2;3;4</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</si>
  <si>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</si>
  <si>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</si>
  <si>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</si>
  <si>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50%</t>
  </si>
  <si>
    <t>100%</t>
  </si>
  <si>
    <t>см. комментарии ниже по этапам</t>
  </si>
  <si>
    <t>Требуется корректировка ранее разработанной ПСД в связи с необходимостью учета изменений проекта по итогам фактической реализации смеждых титулов</t>
  </si>
  <si>
    <t>Ошибка планирования,отсутствует окончание по задаче.
Требуется корректировка ранее разработанной ПСД в связи с необходимостью учета изменений проекта по итогам фактической реализации смеждых титулов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</si>
</sst>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554</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538</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539</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538</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44.293564926274001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30.603136838957091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25.689724550513482</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N_00.0085.000085</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Техническое перевооружение системы телемеханики и регистратора аварийных событий на ПС 220 кВ Чулымская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41.825614838957087</v>
      </c>
      <c r="D24" s="279">
        <f t="shared" si="0"/>
        <v>44.293564926274001</v>
      </c>
      <c r="E24" s="284">
        <f t="shared" si="0"/>
        <v>33.071086926273999</v>
      </c>
      <c r="F24" s="284">
        <f t="shared" si="0"/>
        <v>33.071086926273999</v>
      </c>
      <c r="G24" s="267">
        <f t="shared" si="0"/>
        <v>0</v>
      </c>
      <c r="H24" s="267">
        <f t="shared" si="0"/>
        <v>30.603136838957091</v>
      </c>
      <c r="I24" s="267" t="s">
        <v>425</v>
      </c>
      <c r="J24" s="279">
        <f t="shared" ref="J24:N24" si="1">J25+J26+J27+J32+J33</f>
        <v>33.071086926273999</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30.603136838957091</v>
      </c>
      <c r="AC24" s="284">
        <f>AC25+AC26+AC27+AC32+AC33</f>
        <v>33.071086926273999</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35.041789550513478</v>
      </c>
      <c r="D27" s="279">
        <v>36.998537777323065</v>
      </c>
      <c r="E27" s="285">
        <f>J27+N27+G27+P27+T27+X27</f>
        <v>27.646472777323062</v>
      </c>
      <c r="F27" s="285">
        <f t="shared" si="8"/>
        <v>27.646472777323062</v>
      </c>
      <c r="G27" s="267">
        <v>0</v>
      </c>
      <c r="H27" s="267">
        <f>SUM(H28:H31)</f>
        <v>25.689724550513482</v>
      </c>
      <c r="I27" s="267" t="s">
        <v>425</v>
      </c>
      <c r="J27" s="279">
        <f t="shared" ref="J27" si="9">SUM(J28:J31)</f>
        <v>27.646472777323062</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25.689724550513482</v>
      </c>
      <c r="AC27" s="284">
        <f>J27+N27+R27+V27+Z27</f>
        <v>27.646472777323062</v>
      </c>
    </row>
    <row r="28" spans="1:32" x14ac:dyDescent="0.25">
      <c r="A28" s="58" t="s">
        <v>426</v>
      </c>
      <c r="B28" s="42" t="s">
        <v>168</v>
      </c>
      <c r="C28" s="268" t="s">
        <v>425</v>
      </c>
      <c r="D28" s="281" t="s">
        <v>425</v>
      </c>
      <c r="E28" s="281" t="s">
        <v>425</v>
      </c>
      <c r="F28" s="281" t="s">
        <v>425</v>
      </c>
      <c r="G28" s="266" t="s">
        <v>425</v>
      </c>
      <c r="H28" s="266">
        <v>0</v>
      </c>
      <c r="I28" s="268" t="s">
        <v>550</v>
      </c>
      <c r="J28" s="280">
        <v>0</v>
      </c>
      <c r="K28" s="281" t="s">
        <v>550</v>
      </c>
      <c r="L28" s="266">
        <v>0</v>
      </c>
      <c r="M28" s="268" t="s">
        <v>550</v>
      </c>
      <c r="N28" s="280">
        <v>0</v>
      </c>
      <c r="O28" s="281" t="s">
        <v>550</v>
      </c>
      <c r="P28" s="154">
        <v>0</v>
      </c>
      <c r="Q28" s="154" t="s">
        <v>550</v>
      </c>
      <c r="R28" s="280">
        <v>0</v>
      </c>
      <c r="S28" s="281">
        <v>0</v>
      </c>
      <c r="T28" s="154">
        <v>0</v>
      </c>
      <c r="U28" s="154" t="s">
        <v>550</v>
      </c>
      <c r="V28" s="280">
        <v>0</v>
      </c>
      <c r="W28" s="281">
        <v>0</v>
      </c>
      <c r="X28" s="154">
        <v>0</v>
      </c>
      <c r="Y28" s="154" t="s">
        <v>550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14.838420523287619</v>
      </c>
      <c r="I29" s="268" t="s">
        <v>59</v>
      </c>
      <c r="J29" s="280">
        <v>15.022220909639735</v>
      </c>
      <c r="K29" s="281" t="s">
        <v>59</v>
      </c>
      <c r="L29" s="266">
        <v>0</v>
      </c>
      <c r="M29" s="268" t="s">
        <v>550</v>
      </c>
      <c r="N29" s="280">
        <v>0</v>
      </c>
      <c r="O29" s="281" t="s">
        <v>550</v>
      </c>
      <c r="P29" s="154">
        <v>0</v>
      </c>
      <c r="Q29" s="288" t="s">
        <v>550</v>
      </c>
      <c r="R29" s="280">
        <v>0</v>
      </c>
      <c r="S29" s="281">
        <v>0</v>
      </c>
      <c r="T29" s="154">
        <v>0</v>
      </c>
      <c r="U29" s="154" t="s">
        <v>550</v>
      </c>
      <c r="V29" s="280">
        <v>0</v>
      </c>
      <c r="W29" s="281">
        <v>0</v>
      </c>
      <c r="X29" s="154">
        <v>0</v>
      </c>
      <c r="Y29" s="154" t="s">
        <v>550</v>
      </c>
      <c r="Z29" s="280">
        <v>0</v>
      </c>
      <c r="AA29" s="281">
        <v>0</v>
      </c>
      <c r="AB29" s="267">
        <f t="shared" si="17"/>
        <v>14.838420523287619</v>
      </c>
      <c r="AC29" s="284">
        <f>J29+N29+R29+V29+Z29</f>
        <v>15.022220909639735</v>
      </c>
      <c r="AD29" s="213"/>
      <c r="AE29" s="269"/>
    </row>
    <row r="30" spans="1:32" x14ac:dyDescent="0.25">
      <c r="A30" s="58" t="s">
        <v>428</v>
      </c>
      <c r="B30" s="42" t="s">
        <v>164</v>
      </c>
      <c r="C30" s="268" t="s">
        <v>425</v>
      </c>
      <c r="D30" s="281" t="s">
        <v>425</v>
      </c>
      <c r="E30" s="281" t="s">
        <v>425</v>
      </c>
      <c r="F30" s="281" t="s">
        <v>425</v>
      </c>
      <c r="G30" s="266" t="s">
        <v>425</v>
      </c>
      <c r="H30" s="266">
        <v>4.9941328305659924</v>
      </c>
      <c r="I30" s="268" t="s">
        <v>59</v>
      </c>
      <c r="J30" s="280">
        <v>6.6945291263905915</v>
      </c>
      <c r="K30" s="281" t="s">
        <v>59</v>
      </c>
      <c r="L30" s="266">
        <v>0</v>
      </c>
      <c r="M30" s="268" t="s">
        <v>550</v>
      </c>
      <c r="N30" s="280">
        <v>0</v>
      </c>
      <c r="O30" s="281" t="s">
        <v>550</v>
      </c>
      <c r="P30" s="154">
        <v>0</v>
      </c>
      <c r="Q30" s="154" t="s">
        <v>550</v>
      </c>
      <c r="R30" s="280">
        <v>0</v>
      </c>
      <c r="S30" s="281">
        <v>0</v>
      </c>
      <c r="T30" s="154">
        <v>0</v>
      </c>
      <c r="U30" s="154" t="s">
        <v>550</v>
      </c>
      <c r="V30" s="280">
        <v>0</v>
      </c>
      <c r="W30" s="281">
        <v>0</v>
      </c>
      <c r="X30" s="154">
        <v>0</v>
      </c>
      <c r="Y30" s="154" t="s">
        <v>550</v>
      </c>
      <c r="Z30" s="280">
        <v>0</v>
      </c>
      <c r="AA30" s="281">
        <v>0</v>
      </c>
      <c r="AB30" s="267">
        <f t="shared" si="17"/>
        <v>4.9941328305659924</v>
      </c>
      <c r="AC30" s="284">
        <f>J30+N30+R30+V30+Z30</f>
        <v>6.6945291263905915</v>
      </c>
      <c r="AD30" s="213"/>
      <c r="AE30" s="269"/>
    </row>
    <row r="31" spans="1:32" x14ac:dyDescent="0.25">
      <c r="A31" s="58" t="s">
        <v>429</v>
      </c>
      <c r="B31" s="42" t="s">
        <v>162</v>
      </c>
      <c r="C31" s="268" t="s">
        <v>425</v>
      </c>
      <c r="D31" s="281" t="s">
        <v>425</v>
      </c>
      <c r="E31" s="281" t="s">
        <v>425</v>
      </c>
      <c r="F31" s="281" t="s">
        <v>425</v>
      </c>
      <c r="G31" s="266" t="s">
        <v>425</v>
      </c>
      <c r="H31" s="266">
        <v>5.8571711966598681</v>
      </c>
      <c r="I31" s="268" t="s">
        <v>551</v>
      </c>
      <c r="J31" s="280">
        <v>5.9297227412927365</v>
      </c>
      <c r="K31" s="281" t="s">
        <v>551</v>
      </c>
      <c r="L31" s="266">
        <v>0</v>
      </c>
      <c r="M31" s="268" t="s">
        <v>550</v>
      </c>
      <c r="N31" s="280">
        <v>0</v>
      </c>
      <c r="O31" s="281" t="s">
        <v>550</v>
      </c>
      <c r="P31" s="154">
        <v>0</v>
      </c>
      <c r="Q31" s="154" t="s">
        <v>550</v>
      </c>
      <c r="R31" s="280">
        <v>0</v>
      </c>
      <c r="S31" s="281">
        <v>0</v>
      </c>
      <c r="T31" s="154">
        <v>0</v>
      </c>
      <c r="U31" s="154" t="s">
        <v>550</v>
      </c>
      <c r="V31" s="280">
        <v>0</v>
      </c>
      <c r="W31" s="281">
        <v>0</v>
      </c>
      <c r="X31" s="154">
        <v>0</v>
      </c>
      <c r="Y31" s="154" t="s">
        <v>550</v>
      </c>
      <c r="Z31" s="280">
        <v>0</v>
      </c>
      <c r="AA31" s="281">
        <v>0</v>
      </c>
      <c r="AB31" s="267">
        <f t="shared" si="17"/>
        <v>5.8571711966598681</v>
      </c>
      <c r="AC31" s="284">
        <f>J31+N31+R31+V31+Z31</f>
        <v>5.9297227412927365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6.7838252884436079</v>
      </c>
      <c r="D33" s="280">
        <v>7.2950271489509397</v>
      </c>
      <c r="E33" s="285">
        <f>J33+N33+G33+P33+T33+X33</f>
        <v>5.4246141489509387</v>
      </c>
      <c r="F33" s="285">
        <f t="shared" ref="F33" si="18">E33-G33</f>
        <v>5.4246141489509387</v>
      </c>
      <c r="G33" s="266">
        <v>0</v>
      </c>
      <c r="H33" s="266">
        <v>4.9134122884436113</v>
      </c>
      <c r="I33" s="266" t="str">
        <f>I31</f>
        <v>1;2;3;4</v>
      </c>
      <c r="J33" s="280">
        <v>5.4246141489509387</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4.9134122884436113</v>
      </c>
      <c r="AC33" s="280">
        <f>Z33+N33+J33+R33+V33</f>
        <v>5.4246141489509387</v>
      </c>
    </row>
    <row r="34" spans="1:30" ht="47.25" x14ac:dyDescent="0.25">
      <c r="A34" s="60" t="s">
        <v>61</v>
      </c>
      <c r="B34" s="59" t="s">
        <v>170</v>
      </c>
      <c r="C34" s="267">
        <f>SUM(C35:C38)</f>
        <v>35.041789550513478</v>
      </c>
      <c r="D34" s="279">
        <f t="shared" ref="D34:G34" si="19">SUM(D35:D38)</f>
        <v>37.101520047216688</v>
      </c>
      <c r="E34" s="285">
        <f t="shared" ref="E34" si="20">J34+N34+G34+P34+T34+X34</f>
        <v>27.749455047216692</v>
      </c>
      <c r="F34" s="279">
        <f t="shared" si="19"/>
        <v>27.749455047216692</v>
      </c>
      <c r="G34" s="267">
        <f t="shared" si="19"/>
        <v>0</v>
      </c>
      <c r="H34" s="267">
        <f>SUM(H35:H38)</f>
        <v>25.689724550513482</v>
      </c>
      <c r="I34" s="267" t="s">
        <v>425</v>
      </c>
      <c r="J34" s="279">
        <f t="shared" ref="J34" si="21">SUM(J35:J38)</f>
        <v>27.749455047216692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25.689724550513482</v>
      </c>
      <c r="AC34" s="284">
        <f>J34+N34+R34+V34+Z34</f>
        <v>27.749455047216692</v>
      </c>
      <c r="AD34" s="213"/>
    </row>
    <row r="35" spans="1:30" x14ac:dyDescent="0.25">
      <c r="A35" s="60" t="s">
        <v>169</v>
      </c>
      <c r="B35" s="42" t="s">
        <v>168</v>
      </c>
      <c r="C35" s="266">
        <v>0.56306500000000004</v>
      </c>
      <c r="D35" s="280">
        <v>0.56306500000000004</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14.730345228603726</v>
      </c>
      <c r="D36" s="280">
        <v>14.974820884923345</v>
      </c>
      <c r="E36" s="285">
        <f>J36+N36+G36+P36+T36+X36</f>
        <v>14.974820884923345</v>
      </c>
      <c r="F36" s="285">
        <f t="shared" ref="F36:F37" si="30">E36-G36</f>
        <v>14.974820884923345</v>
      </c>
      <c r="G36" s="266">
        <v>0</v>
      </c>
      <c r="H36" s="266">
        <v>14.730345228603726</v>
      </c>
      <c r="I36" s="266">
        <v>0</v>
      </c>
      <c r="J36" s="280">
        <v>14.974820884923345</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14.730345228603726</v>
      </c>
      <c r="AC36" s="284">
        <f>J36+N36+R36+V36+Z36</f>
        <v>14.974820884923345</v>
      </c>
    </row>
    <row r="37" spans="1:30" x14ac:dyDescent="0.25">
      <c r="A37" s="60" t="s">
        <v>165</v>
      </c>
      <c r="B37" s="42" t="s">
        <v>164</v>
      </c>
      <c r="C37" s="266">
        <v>13.746758178930609</v>
      </c>
      <c r="D37" s="280">
        <v>15.462405695443582</v>
      </c>
      <c r="E37" s="285">
        <f>J37+N37+G37+P37+T37+X37</f>
        <v>6.6734056954435816</v>
      </c>
      <c r="F37" s="285">
        <f t="shared" si="30"/>
        <v>6.6734056954435816</v>
      </c>
      <c r="G37" s="266">
        <v>0</v>
      </c>
      <c r="H37" s="266">
        <v>4.9577581789306091</v>
      </c>
      <c r="I37" s="266">
        <v>0</v>
      </c>
      <c r="J37" s="280">
        <v>6.6734056954435816</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4.9577581789306091</v>
      </c>
      <c r="AC37" s="284">
        <f>J37+N37+R37+V37+Z37</f>
        <v>6.6734056954435816</v>
      </c>
    </row>
    <row r="38" spans="1:30" x14ac:dyDescent="0.25">
      <c r="A38" s="60" t="s">
        <v>163</v>
      </c>
      <c r="B38" s="42" t="s">
        <v>162</v>
      </c>
      <c r="C38" s="266">
        <v>6.0016211429791451</v>
      </c>
      <c r="D38" s="280">
        <v>6.1012284668497641</v>
      </c>
      <c r="E38" s="285">
        <f>J38+N38+G38+P38+T38+X38</f>
        <v>6.1012284668497632</v>
      </c>
      <c r="F38" s="285">
        <f>E38-G38</f>
        <v>6.1012284668497632</v>
      </c>
      <c r="G38" s="266">
        <v>0</v>
      </c>
      <c r="H38" s="266">
        <v>6.001621142979146</v>
      </c>
      <c r="I38" s="266">
        <v>0</v>
      </c>
      <c r="J38" s="280">
        <v>6.1012284668497632</v>
      </c>
      <c r="K38" s="281" t="s">
        <v>551</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6.001621142979146</v>
      </c>
      <c r="AC38" s="284">
        <f>J38+N38+R38+V38+Z38</f>
        <v>6.1012284668497632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2</v>
      </c>
      <c r="F46" s="285">
        <f>E46-G46</f>
        <v>2</v>
      </c>
      <c r="G46" s="266">
        <v>0</v>
      </c>
      <c r="H46" s="266">
        <v>0</v>
      </c>
      <c r="I46" s="268">
        <v>0</v>
      </c>
      <c r="J46" s="280">
        <v>2</v>
      </c>
      <c r="K46" s="281" t="s">
        <v>59</v>
      </c>
      <c r="L46" s="266">
        <v>2</v>
      </c>
      <c r="M46" s="268" t="s">
        <v>59</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2</v>
      </c>
      <c r="AC46" s="284">
        <f t="shared" si="32"/>
        <v>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2</v>
      </c>
      <c r="F54" s="285">
        <f t="shared" si="33"/>
        <v>2</v>
      </c>
      <c r="G54" s="266">
        <v>0</v>
      </c>
      <c r="H54" s="266">
        <v>0</v>
      </c>
      <c r="I54" s="268">
        <v>0</v>
      </c>
      <c r="J54" s="280">
        <v>2</v>
      </c>
      <c r="K54" s="281" t="s">
        <v>59</v>
      </c>
      <c r="L54" s="266">
        <v>2</v>
      </c>
      <c r="M54" s="268" t="s">
        <v>59</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2</v>
      </c>
      <c r="AC54" s="284">
        <f t="shared" si="35"/>
        <v>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35.041789550513478</v>
      </c>
      <c r="D56" s="280">
        <v>37.101520047216688</v>
      </c>
      <c r="E56" s="285">
        <f t="shared" ref="E56:E61" si="36">J56+N56+G56+P56+T56+X56</f>
        <v>37.101520047216688</v>
      </c>
      <c r="F56" s="280">
        <f t="shared" si="33"/>
        <v>37.101520047216688</v>
      </c>
      <c r="G56" s="266">
        <v>0</v>
      </c>
      <c r="H56" s="266">
        <v>0</v>
      </c>
      <c r="I56" s="268">
        <v>0</v>
      </c>
      <c r="J56" s="280">
        <v>37.101520047216688</v>
      </c>
      <c r="K56" s="281" t="s">
        <v>59</v>
      </c>
      <c r="L56" s="266">
        <v>35.041789550513478</v>
      </c>
      <c r="M56" s="268" t="s">
        <v>59</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35.041789550513478</v>
      </c>
      <c r="AC56" s="284">
        <f t="shared" ref="AC56:AC68" si="38">J56+N56+R56+V56+Z56</f>
        <v>37.101520047216688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2</v>
      </c>
      <c r="F61" s="285">
        <f t="shared" si="33"/>
        <v>2</v>
      </c>
      <c r="G61" s="266">
        <v>0</v>
      </c>
      <c r="H61" s="266">
        <v>0</v>
      </c>
      <c r="I61" s="268">
        <v>0</v>
      </c>
      <c r="J61" s="280">
        <v>2</v>
      </c>
      <c r="K61" s="281" t="s">
        <v>59</v>
      </c>
      <c r="L61" s="266">
        <v>2</v>
      </c>
      <c r="M61" s="268" t="s">
        <v>59</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2</v>
      </c>
      <c r="AC61" s="284">
        <f t="shared" si="38"/>
        <v>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N_00.0085.000085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Техническое перевооружение системы телемеханики и регистратора аварийных событий на ПС 220 кВ Чулымская</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552</v>
      </c>
      <c r="AY22" s="490" t="s">
        <v>553</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2</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94325.640069999994</v>
      </c>
      <c r="Q26" s="177" t="s">
        <v>425</v>
      </c>
      <c r="R26" s="179">
        <f>SUM(R27:R86)</f>
        <v>94325.640069999994</v>
      </c>
      <c r="S26" s="177" t="s">
        <v>425</v>
      </c>
      <c r="T26" s="177" t="s">
        <v>425</v>
      </c>
      <c r="U26" s="177" t="s">
        <v>425</v>
      </c>
      <c r="V26" s="177" t="s">
        <v>425</v>
      </c>
      <c r="W26" s="177" t="s">
        <v>425</v>
      </c>
      <c r="X26" s="177" t="s">
        <v>425</v>
      </c>
      <c r="Y26" s="177" t="s">
        <v>425</v>
      </c>
      <c r="Z26" s="177" t="s">
        <v>425</v>
      </c>
      <c r="AA26" s="177" t="s">
        <v>425</v>
      </c>
      <c r="AB26" s="179">
        <f>SUM(AB27:AB86)</f>
        <v>9352.0650000000005</v>
      </c>
      <c r="AC26" s="177" t="s">
        <v>425</v>
      </c>
      <c r="AD26" s="179">
        <f>SUM(AD27:AD86)</f>
        <v>11222.477999999999</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9352.0650000000005</v>
      </c>
      <c r="AY26" s="179">
        <f t="shared" si="46"/>
        <v>11222.477999999999</v>
      </c>
      <c r="AZ26" s="179" t="s">
        <v>425</v>
      </c>
      <c r="BA26" s="179" t="s">
        <v>425</v>
      </c>
      <c r="BB26" s="179"/>
      <c r="BC26" s="179"/>
      <c r="BD26" s="179"/>
    </row>
    <row r="27" spans="1:56" s="218" customFormat="1" ht="146.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87229.860069999995</v>
      </c>
      <c r="Q27" s="214" t="s">
        <v>511</v>
      </c>
      <c r="R27" s="215">
        <v>87229.860069999995</v>
      </c>
      <c r="S27" s="214" t="s">
        <v>512</v>
      </c>
      <c r="T27" s="214" t="s">
        <v>512</v>
      </c>
      <c r="U27" s="214">
        <v>7</v>
      </c>
      <c r="V27" s="214">
        <v>6</v>
      </c>
      <c r="W27" s="214" t="s">
        <v>513</v>
      </c>
      <c r="X27" s="214" t="s">
        <v>514</v>
      </c>
      <c r="Y27" s="214" t="s">
        <v>515</v>
      </c>
      <c r="Z27" s="214">
        <v>1</v>
      </c>
      <c r="AA27" s="214" t="s">
        <v>516</v>
      </c>
      <c r="AB27" s="215">
        <v>8789</v>
      </c>
      <c r="AC27" s="214" t="s">
        <v>517</v>
      </c>
      <c r="AD27" s="215">
        <v>10546.8</v>
      </c>
      <c r="AE27" s="291">
        <f>IF(IFERROR(AD27-AY27,"нд")&lt;0,0,IFERROR(AD27-AY27,"нд"))</f>
        <v>0</v>
      </c>
      <c r="AF27" s="214">
        <v>32009320956</v>
      </c>
      <c r="AG27" s="214" t="s">
        <v>518</v>
      </c>
      <c r="AH27" s="214" t="s">
        <v>519</v>
      </c>
      <c r="AI27" s="216">
        <v>44043</v>
      </c>
      <c r="AJ27" s="216">
        <v>44027</v>
      </c>
      <c r="AK27" s="216">
        <v>44039</v>
      </c>
      <c r="AL27" s="216">
        <v>44067</v>
      </c>
      <c r="AM27" s="214" t="s">
        <v>425</v>
      </c>
      <c r="AN27" s="214" t="s">
        <v>425</v>
      </c>
      <c r="AO27" s="214" t="s">
        <v>425</v>
      </c>
      <c r="AP27" s="214" t="s">
        <v>425</v>
      </c>
      <c r="AQ27" s="216">
        <v>44087</v>
      </c>
      <c r="AR27" s="216">
        <v>44083</v>
      </c>
      <c r="AS27" s="216">
        <v>44087</v>
      </c>
      <c r="AT27" s="216">
        <v>44083</v>
      </c>
      <c r="AU27" s="216">
        <v>44165</v>
      </c>
      <c r="AV27" s="214" t="s">
        <v>425</v>
      </c>
      <c r="AW27" s="214" t="s">
        <v>425</v>
      </c>
      <c r="AX27" s="217">
        <v>8789</v>
      </c>
      <c r="AY27" s="217">
        <v>10546.8</v>
      </c>
      <c r="AZ27" s="215" t="s">
        <v>520</v>
      </c>
      <c r="BA27" s="215" t="s">
        <v>508</v>
      </c>
      <c r="BB27" s="215" t="s">
        <v>521</v>
      </c>
      <c r="BC27" s="215" t="s">
        <v>522</v>
      </c>
      <c r="BD27" s="215" t="str">
        <f>CONCATENATE(BB27,", ",BA27,", ",N27,", ","договор № ",BC27)</f>
        <v>ООО "Инженерный центр "Энергосервис", ТМЦ, Поставка оборудования телемеханики, договор № ПД-20-00201 от 09.09.2020</v>
      </c>
    </row>
    <row r="28" spans="1:56" s="218" customFormat="1" ht="13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510</v>
      </c>
      <c r="P28" s="215">
        <v>7095.7800000000007</v>
      </c>
      <c r="Q28" s="214" t="s">
        <v>511</v>
      </c>
      <c r="R28" s="215">
        <v>7095.7800000000007</v>
      </c>
      <c r="S28" s="214" t="s">
        <v>525</v>
      </c>
      <c r="T28" s="214" t="s">
        <v>525</v>
      </c>
      <c r="U28" s="214">
        <v>8</v>
      </c>
      <c r="V28" s="214">
        <v>8</v>
      </c>
      <c r="W28" s="214" t="s">
        <v>526</v>
      </c>
      <c r="X28" s="214" t="s">
        <v>527</v>
      </c>
      <c r="Y28" s="214" t="s">
        <v>515</v>
      </c>
      <c r="Z28" s="214">
        <v>1</v>
      </c>
      <c r="AA28" s="214" t="s">
        <v>528</v>
      </c>
      <c r="AB28" s="215">
        <v>563.06500000000005</v>
      </c>
      <c r="AC28" s="214" t="s">
        <v>529</v>
      </c>
      <c r="AD28" s="215">
        <v>675.678</v>
      </c>
      <c r="AE28" s="291">
        <f t="shared" ref="AE28:AE86" si="49">IF(IFERROR(AD28-AY28,"нд")&lt;0,0,IFERROR(AD28-AY28,"нд"))</f>
        <v>0</v>
      </c>
      <c r="AF28" s="214" t="s">
        <v>530</v>
      </c>
      <c r="AG28" s="214" t="s">
        <v>518</v>
      </c>
      <c r="AH28" s="214" t="s">
        <v>519</v>
      </c>
      <c r="AI28" s="216">
        <v>43585</v>
      </c>
      <c r="AJ28" s="216">
        <v>43575</v>
      </c>
      <c r="AK28" s="216">
        <v>43586</v>
      </c>
      <c r="AL28" s="216">
        <v>43612</v>
      </c>
      <c r="AM28" s="214" t="s">
        <v>425</v>
      </c>
      <c r="AN28" s="214" t="s">
        <v>425</v>
      </c>
      <c r="AO28" s="214" t="s">
        <v>425</v>
      </c>
      <c r="AP28" s="214" t="s">
        <v>425</v>
      </c>
      <c r="AQ28" s="216">
        <v>43632</v>
      </c>
      <c r="AR28" s="216">
        <v>43643</v>
      </c>
      <c r="AS28" s="216">
        <v>43632</v>
      </c>
      <c r="AT28" s="216">
        <v>43643</v>
      </c>
      <c r="AU28" s="216">
        <v>44165</v>
      </c>
      <c r="AV28" s="214" t="s">
        <v>425</v>
      </c>
      <c r="AW28" s="214" t="s">
        <v>425</v>
      </c>
      <c r="AX28" s="215">
        <v>563.06500000000005</v>
      </c>
      <c r="AY28" s="215">
        <v>675.678</v>
      </c>
      <c r="AZ28" s="215" t="s">
        <v>531</v>
      </c>
      <c r="BA28" s="215" t="s">
        <v>523</v>
      </c>
      <c r="BB28" s="215" t="s">
        <v>529</v>
      </c>
      <c r="BC28" s="215" t="s">
        <v>532</v>
      </c>
      <c r="BD28" s="215" t="str">
        <f t="shared" ref="BD28:BD86" si="50">CONCATENATE(BB28,", ",BA28,", ",N28,", ","договор № ",BC28)</f>
        <v>ООО "ИНЕРДЖИ", ПИР, Проектно-изыскательские работы по реконструкции системы телемеханики на ПС 220 кВ АО "Электромагистраль", договор № ИП-19-00177 от 27.06.2019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N_00.0085.000085</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Техническое перевооружение системы телемеханики и регистратора аварийных событий на ПС 220 кВ Чулымская</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544</v>
      </c>
    </row>
    <row r="22" spans="1:2" x14ac:dyDescent="0.25">
      <c r="A22" s="157" t="s">
        <v>306</v>
      </c>
      <c r="B22" s="157" t="s">
        <v>549</v>
      </c>
    </row>
    <row r="23" spans="1:2" x14ac:dyDescent="0.25">
      <c r="A23" s="157" t="s">
        <v>288</v>
      </c>
      <c r="B23" s="157" t="s">
        <v>535</v>
      </c>
    </row>
    <row r="24" spans="1:2" x14ac:dyDescent="0.25">
      <c r="A24" s="157" t="s">
        <v>307</v>
      </c>
      <c r="B24" s="157" t="s">
        <v>425</v>
      </c>
    </row>
    <row r="25" spans="1:2" x14ac:dyDescent="0.25">
      <c r="A25" s="158" t="s">
        <v>308</v>
      </c>
      <c r="B25" s="175">
        <v>46021</v>
      </c>
    </row>
    <row r="26" spans="1:2" x14ac:dyDescent="0.25">
      <c r="A26" s="158" t="s">
        <v>309</v>
      </c>
      <c r="B26" s="160" t="s">
        <v>548</v>
      </c>
    </row>
    <row r="27" spans="1:2" x14ac:dyDescent="0.25">
      <c r="A27" s="160" t="str">
        <f>CONCATENATE("Стоимость проекта в прогнозных ценах, млн. руб. с НДС")</f>
        <v>Стоимость проекта в прогнозных ценах, млн. руб. с НДС</v>
      </c>
      <c r="B27" s="171">
        <v>44.293564926274001</v>
      </c>
    </row>
    <row r="28" spans="1:2" ht="93.75" customHeight="1" x14ac:dyDescent="0.25">
      <c r="A28" s="159" t="s">
        <v>310</v>
      </c>
      <c r="B28" s="162" t="s">
        <v>536</v>
      </c>
    </row>
    <row r="29" spans="1:2" ht="28.5" x14ac:dyDescent="0.25">
      <c r="A29" s="160" t="s">
        <v>311</v>
      </c>
      <c r="B29" s="171">
        <f>'7. Паспорт отчет о закупке'!$AB$26*1.2/1000</f>
        <v>11.222478000000001</v>
      </c>
    </row>
    <row r="30" spans="1:2" ht="28.5" x14ac:dyDescent="0.25">
      <c r="A30" s="160" t="s">
        <v>312</v>
      </c>
      <c r="B30" s="171">
        <f>'7. Паспорт отчет о закупке'!$AD$26/1000</f>
        <v>11.222477999999999</v>
      </c>
    </row>
    <row r="31" spans="1:2" x14ac:dyDescent="0.25">
      <c r="A31" s="159" t="s">
        <v>313</v>
      </c>
      <c r="B31" s="161"/>
    </row>
    <row r="32" spans="1:2" ht="28.5" x14ac:dyDescent="0.25">
      <c r="A32" s="160" t="s">
        <v>314</v>
      </c>
      <c r="B32" s="171">
        <f>SUM(SUMIF(B33,"&gt;0",B33),SUMIF(B37,"&gt;0",B37),SUMIF(B41,"&gt;0",B41),SUMIF(B45,"&gt;0",B45),SUMIF(B49,"&gt;0",B49),SUMIF(B53,"&gt;0",B53))</f>
        <v>0.675678</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f>IF(VLOOKUP(2,'7. Паспорт отчет о закупке'!$A$27:$CD$86,52,0)="ИП",VLOOKUP(2,'7. Паспорт отчет о закупке'!$A$27:$CD$86,30,0)/1000,"нд")</f>
        <v>0.675678</v>
      </c>
    </row>
    <row r="38" spans="1:2" x14ac:dyDescent="0.25">
      <c r="A38" s="168" t="s">
        <v>315</v>
      </c>
      <c r="B38" s="161">
        <f>IF(B37="нд","нд",$B37/$B$27*100)</f>
        <v>1.525454095024088</v>
      </c>
    </row>
    <row r="39" spans="1:2" x14ac:dyDescent="0.25">
      <c r="A39" s="168" t="s">
        <v>316</v>
      </c>
      <c r="B39" s="161">
        <f>IF(VLOOKUP(2,'7. Паспорт отчет о закупке'!$A$27:$CD$86,52,0)="ИП",VLOOKUP(2,'7. Паспорт отчет о закупке'!$A$27:$CD$86,51,0)/1000,"нд")</f>
        <v>0.675678</v>
      </c>
    </row>
    <row r="40" spans="1:2" x14ac:dyDescent="0.25">
      <c r="A40" s="168" t="s">
        <v>437</v>
      </c>
      <c r="B40" s="161">
        <f>IF(VLOOKUP(2,'7. Паспорт отчет о закупке'!$A$27:$CD$86,52,0)="ИП",VLOOKUP(2,'7. Паспорт отчет о закупке'!$A$27:$CD$86,50,0)/1000,"нд")</f>
        <v>0.56306500000000004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10.546799999999999</v>
      </c>
    </row>
    <row r="58" spans="1:2" ht="30" x14ac:dyDescent="0.25">
      <c r="A58" s="168" t="s">
        <v>433</v>
      </c>
      <c r="B58" s="161">
        <f>IF(VLOOKUP(1,'7. Паспорт отчет о закупке'!$A$27:$CD$86,52,0)="ПД",VLOOKUP(1,'7. Паспорт отчет о закупке'!$A$27:$CD$86,30,0)/1000,"нд")</f>
        <v>10.546799999999999</v>
      </c>
    </row>
    <row r="59" spans="1:2" x14ac:dyDescent="0.25">
      <c r="A59" s="168" t="s">
        <v>315</v>
      </c>
      <c r="B59" s="161">
        <f>IF(B58="нд","нд",$B58/$B$27*100)</f>
        <v>23.811133778811879</v>
      </c>
    </row>
    <row r="60" spans="1:2" x14ac:dyDescent="0.25">
      <c r="A60" s="168" t="s">
        <v>316</v>
      </c>
      <c r="B60" s="161">
        <f>IF(VLOOKUP(1,'7. Паспорт отчет о закупке'!$A$27:$CD$86,52,0)="ПД",VLOOKUP(1,'7. Паспорт отчет о закупке'!$A$27:$CD$86,51,0)/1000,"нд")</f>
        <v>10.546799999999999</v>
      </c>
    </row>
    <row r="61" spans="1:2" x14ac:dyDescent="0.25">
      <c r="A61" s="168" t="s">
        <v>437</v>
      </c>
      <c r="B61" s="161">
        <f>IF(VLOOKUP(1,'7. Паспорт отчет о закупке'!$A$27:$CD$86,52,0)="ПД",VLOOKUP(1,'7. Паспорт отчет о закупке'!$A$27:$CD$86,50,0)/1000,"нд")</f>
        <v>8.7889999999999997</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23.811133778811879</v>
      </c>
      <c r="C86" s="194"/>
      <c r="D86" s="195"/>
      <c r="E86" s="194"/>
      <c r="F86" s="194"/>
      <c r="G86" s="194"/>
    </row>
    <row r="87" spans="1:7" x14ac:dyDescent="0.25">
      <c r="A87" s="163" t="s">
        <v>322</v>
      </c>
      <c r="B87" s="166">
        <f>SUMIF('7. Паспорт отчет о закупке'!$BA$27:$BA$86,"ПИР",'7. Паспорт отчет о закупке'!$AD$27:$AD$86)/1000/$B$27*100</f>
        <v>1.525454095024088</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11.222478000000002</v>
      </c>
    </row>
    <row r="90" spans="1:7" x14ac:dyDescent="0.25">
      <c r="A90" s="158" t="s">
        <v>436</v>
      </c>
      <c r="B90" s="171">
        <f>IFERROR(SUM(B91*1.2/$B$27*100),0)</f>
        <v>25.33658787383596</v>
      </c>
    </row>
    <row r="91" spans="1:7" x14ac:dyDescent="0.25">
      <c r="A91" s="158" t="s">
        <v>441</v>
      </c>
      <c r="B91" s="171">
        <f>'6.2. Паспорт фин осв ввод'!D34-'6.2. Паспорт фин осв ввод'!E34</f>
        <v>9.3520649999999961</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"Инженерный центр "Энергосервис", ТМЦ, Поставка оборудования телемеханики, договор № ПД-20-00201 от 09.09.2020
ООО "ИНЕРДЖИ", ПИР, Проектно-изыскательские работы по реконструкции системы телемеханики на ПС 220 кВ АО "Электромагистраль", договор № ИП-19-00177 от 27.06.2019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оборудования телемеханики</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30.11.2020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N_00.0085.000085</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Техническое перевооружение системы телемеханики и регистратора аварийных событий на ПС 220 кВ Чулымская</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N_00.0085.000085</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Техническое перевооружение системы телемеханики и регистратора аварийных событий на ПС 220 кВ Чулымская</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Техническое перевооружение системы телемеханики и регистратора аварийных событий на ПС 220 кВ Чулымская</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N_00.0085.000085</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Техническое перевооружение системы телемеханики и регистратора аварийных событий на ПС 220 кВ Чулымская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546</v>
      </c>
      <c r="D26" s="21"/>
      <c r="E26" s="21"/>
      <c r="F26" s="21"/>
      <c r="G26" s="21"/>
      <c r="H26" s="21"/>
      <c r="I26" s="21"/>
      <c r="J26" s="21"/>
      <c r="K26" s="21"/>
      <c r="L26" s="21"/>
      <c r="M26" s="21"/>
      <c r="N26" s="21"/>
      <c r="O26" s="21"/>
      <c r="P26" s="21"/>
      <c r="Q26" s="21"/>
      <c r="R26" s="21"/>
      <c r="S26" s="21"/>
      <c r="T26" s="21"/>
      <c r="U26" s="21"/>
    </row>
    <row r="27" spans="1:21" ht="226.5" customHeight="1" x14ac:dyDescent="0.25">
      <c r="A27" s="22" t="s">
        <v>56</v>
      </c>
      <c r="B27" s="24" t="s">
        <v>392</v>
      </c>
      <c r="C27" s="28" t="s">
        <v>547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N_00.0085.000085</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Техническое перевооружение системы телемеханики и регистратора аварийных событий на ПС 220 кВ Чулымская</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N_00.0085.000085</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Техническое перевооружение системы телемеханики и регистратора аварийных событий на ПС 220 кВ Чулымская</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N_00.0085.000085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Техническое перевооружение системы телемеханики и регистратора аварийных событий на ПС 220 кВ Чулымская</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2" sqref="A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68.855468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18.75" x14ac:dyDescent="0.25">
      <c r="J1" s="34"/>
    </row>
    <row r="2" spans="1:42" ht="18.75" x14ac:dyDescent="0.3">
      <c r="J2" s="13"/>
    </row>
    <row r="3" spans="1:42" ht="18.75" x14ac:dyDescent="0.3">
      <c r="J3" s="13"/>
    </row>
    <row r="4" spans="1:42" ht="18.75" x14ac:dyDescent="0.3">
      <c r="I4" s="13"/>
    </row>
    <row r="5" spans="1:42" ht="18.75" x14ac:dyDescent="0.25">
      <c r="A5" s="428" t="s">
        <v>554</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x14ac:dyDescent="0.25">
      <c r="A12" s="432" t="str">
        <f>'1. паспорт местоположение'!$A$12</f>
        <v>N_00.0085.000085</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x14ac:dyDescent="0.25">
      <c r="A15" s="334" t="str">
        <f>'1. паспорт местоположение'!$A$15</f>
        <v>Техническое перевооружение системы телемеханики и регистратора аварийных событий на ПС 220 кВ Чулымская</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18.75" x14ac:dyDescent="0.25">
      <c r="A19" s="433" t="s">
        <v>389</v>
      </c>
      <c r="B19" s="433"/>
      <c r="C19" s="433"/>
      <c r="D19" s="433"/>
      <c r="E19" s="433"/>
      <c r="F19" s="433"/>
      <c r="G19" s="433"/>
      <c r="H19" s="433"/>
      <c r="I19" s="433"/>
      <c r="J19" s="433"/>
    </row>
    <row r="20" spans="1:12" x14ac:dyDescent="0.25">
      <c r="A20" s="251"/>
      <c r="B20" s="251"/>
    </row>
    <row r="21" spans="1:12" x14ac:dyDescent="0.25">
      <c r="A21" s="429" t="s">
        <v>190</v>
      </c>
      <c r="B21" s="429" t="s">
        <v>189</v>
      </c>
      <c r="C21" s="434" t="s">
        <v>346</v>
      </c>
      <c r="D21" s="434"/>
      <c r="E21" s="434"/>
      <c r="F21" s="434"/>
      <c r="G21" s="429" t="s">
        <v>188</v>
      </c>
      <c r="H21" s="435" t="s">
        <v>348</v>
      </c>
      <c r="I21" s="429" t="s">
        <v>187</v>
      </c>
      <c r="J21" s="430" t="s">
        <v>347</v>
      </c>
    </row>
    <row r="22" spans="1:12"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43466</v>
      </c>
      <c r="D25" s="255">
        <v>44099</v>
      </c>
      <c r="E25" s="255">
        <v>43466</v>
      </c>
      <c r="F25" s="255">
        <v>43643</v>
      </c>
      <c r="G25" s="256">
        <v>0.625</v>
      </c>
      <c r="H25" s="256">
        <v>1</v>
      </c>
      <c r="I25" s="252" t="s">
        <v>557</v>
      </c>
      <c r="J25" s="252" t="s">
        <v>425</v>
      </c>
      <c r="L25" s="290"/>
    </row>
    <row r="26" spans="1:12" x14ac:dyDescent="0.25">
      <c r="A26" s="257" t="s">
        <v>453</v>
      </c>
      <c r="B26" s="258" t="s">
        <v>454</v>
      </c>
      <c r="C26" s="255" t="s">
        <v>425</v>
      </c>
      <c r="D26" s="255" t="s">
        <v>425</v>
      </c>
      <c r="E26" s="255" t="s">
        <v>425</v>
      </c>
      <c r="F26" s="255" t="s">
        <v>425</v>
      </c>
      <c r="G26" s="260" t="s">
        <v>425</v>
      </c>
      <c r="H26" s="260" t="s">
        <v>425</v>
      </c>
      <c r="I26" s="257" t="s">
        <v>515</v>
      </c>
      <c r="J26" s="257" t="s">
        <v>425</v>
      </c>
    </row>
    <row r="27" spans="1:12" x14ac:dyDescent="0.25">
      <c r="A27" s="257" t="s">
        <v>455</v>
      </c>
      <c r="B27" s="258" t="s">
        <v>456</v>
      </c>
      <c r="C27" s="255" t="s">
        <v>425</v>
      </c>
      <c r="D27" s="255" t="s">
        <v>425</v>
      </c>
      <c r="E27" s="255" t="s">
        <v>425</v>
      </c>
      <c r="F27" s="255" t="s">
        <v>425</v>
      </c>
      <c r="G27" s="260" t="s">
        <v>425</v>
      </c>
      <c r="H27" s="260" t="s">
        <v>425</v>
      </c>
      <c r="I27" s="257" t="s">
        <v>515</v>
      </c>
      <c r="J27" s="257" t="s">
        <v>425</v>
      </c>
    </row>
    <row r="28" spans="1:12" ht="31.5" x14ac:dyDescent="0.25">
      <c r="A28" s="257" t="s">
        <v>457</v>
      </c>
      <c r="B28" s="258" t="s">
        <v>458</v>
      </c>
      <c r="C28" s="255" t="s">
        <v>425</v>
      </c>
      <c r="D28" s="255" t="s">
        <v>425</v>
      </c>
      <c r="E28" s="255" t="s">
        <v>425</v>
      </c>
      <c r="F28" s="255" t="s">
        <v>425</v>
      </c>
      <c r="G28" s="260" t="s">
        <v>425</v>
      </c>
      <c r="H28" s="260" t="s">
        <v>425</v>
      </c>
      <c r="I28" s="257" t="s">
        <v>515</v>
      </c>
      <c r="J28" s="257" t="s">
        <v>425</v>
      </c>
    </row>
    <row r="29" spans="1:12" x14ac:dyDescent="0.25">
      <c r="A29" s="257" t="s">
        <v>459</v>
      </c>
      <c r="B29" s="258" t="s">
        <v>460</v>
      </c>
      <c r="C29" s="255" t="s">
        <v>425</v>
      </c>
      <c r="D29" s="255" t="s">
        <v>425</v>
      </c>
      <c r="E29" s="255" t="s">
        <v>425</v>
      </c>
      <c r="F29" s="255" t="s">
        <v>425</v>
      </c>
      <c r="G29" s="260" t="s">
        <v>425</v>
      </c>
      <c r="H29" s="260" t="s">
        <v>425</v>
      </c>
      <c r="I29" s="257" t="s">
        <v>515</v>
      </c>
      <c r="J29" s="257" t="s">
        <v>425</v>
      </c>
    </row>
    <row r="30" spans="1:12" x14ac:dyDescent="0.25">
      <c r="A30" s="257" t="s">
        <v>461</v>
      </c>
      <c r="B30" s="258" t="s">
        <v>462</v>
      </c>
      <c r="C30" s="255" t="s">
        <v>425</v>
      </c>
      <c r="D30" s="255" t="s">
        <v>425</v>
      </c>
      <c r="E30" s="255" t="s">
        <v>425</v>
      </c>
      <c r="F30" s="255" t="s">
        <v>425</v>
      </c>
      <c r="G30" s="260" t="s">
        <v>425</v>
      </c>
      <c r="H30" s="260" t="s">
        <v>425</v>
      </c>
      <c r="I30" s="257" t="s">
        <v>515</v>
      </c>
      <c r="J30" s="257" t="s">
        <v>425</v>
      </c>
    </row>
    <row r="31" spans="1:12" x14ac:dyDescent="0.25">
      <c r="A31" s="257" t="s">
        <v>463</v>
      </c>
      <c r="B31" s="258" t="s">
        <v>464</v>
      </c>
      <c r="C31" s="255">
        <v>43466</v>
      </c>
      <c r="D31" s="255">
        <v>43643</v>
      </c>
      <c r="E31" s="255">
        <v>43466</v>
      </c>
      <c r="F31" s="255">
        <v>43643</v>
      </c>
      <c r="G31" s="260">
        <v>1</v>
      </c>
      <c r="H31" s="260" t="s">
        <v>556</v>
      </c>
      <c r="I31" s="257"/>
      <c r="J31" s="257" t="s">
        <v>425</v>
      </c>
    </row>
    <row r="32" spans="1:12" ht="47.25" x14ac:dyDescent="0.25">
      <c r="A32" s="257" t="s">
        <v>465</v>
      </c>
      <c r="B32" s="258" t="s">
        <v>466</v>
      </c>
      <c r="C32" s="255">
        <v>43703</v>
      </c>
      <c r="D32" s="255">
        <v>44099</v>
      </c>
      <c r="E32" s="255">
        <v>43703</v>
      </c>
      <c r="F32" s="255" t="s">
        <v>425</v>
      </c>
      <c r="G32" s="260" t="s">
        <v>555</v>
      </c>
      <c r="H32" s="260" t="s">
        <v>556</v>
      </c>
      <c r="I32" s="257" t="s">
        <v>558</v>
      </c>
      <c r="J32" s="257" t="s">
        <v>425</v>
      </c>
    </row>
    <row r="33" spans="1:10" ht="31.5" x14ac:dyDescent="0.25">
      <c r="A33" s="257" t="s">
        <v>467</v>
      </c>
      <c r="B33" s="258" t="s">
        <v>468</v>
      </c>
      <c r="C33" s="255" t="s">
        <v>425</v>
      </c>
      <c r="D33" s="255" t="s">
        <v>425</v>
      </c>
      <c r="E33" s="255" t="s">
        <v>425</v>
      </c>
      <c r="F33" s="255" t="s">
        <v>425</v>
      </c>
      <c r="G33" s="260" t="s">
        <v>425</v>
      </c>
      <c r="H33" s="260" t="s">
        <v>425</v>
      </c>
      <c r="I33" s="257" t="s">
        <v>515</v>
      </c>
      <c r="J33" s="257" t="s">
        <v>425</v>
      </c>
    </row>
    <row r="34" spans="1:10" ht="31.5" x14ac:dyDescent="0.25">
      <c r="A34" s="257" t="s">
        <v>469</v>
      </c>
      <c r="B34" s="258" t="s">
        <v>470</v>
      </c>
      <c r="C34" s="255" t="s">
        <v>425</v>
      </c>
      <c r="D34" s="255" t="s">
        <v>425</v>
      </c>
      <c r="E34" s="255" t="s">
        <v>425</v>
      </c>
      <c r="F34" s="255" t="s">
        <v>425</v>
      </c>
      <c r="G34" s="260" t="s">
        <v>425</v>
      </c>
      <c r="H34" s="260" t="s">
        <v>425</v>
      </c>
      <c r="I34" s="257" t="s">
        <v>515</v>
      </c>
      <c r="J34" s="257" t="s">
        <v>425</v>
      </c>
    </row>
    <row r="35" spans="1:10" ht="63" x14ac:dyDescent="0.25">
      <c r="A35" s="257" t="s">
        <v>471</v>
      </c>
      <c r="B35" s="258" t="s">
        <v>472</v>
      </c>
      <c r="C35" s="255" t="s">
        <v>425</v>
      </c>
      <c r="D35" s="255" t="s">
        <v>425</v>
      </c>
      <c r="E35" s="255">
        <v>45069</v>
      </c>
      <c r="F35" s="255" t="s">
        <v>425</v>
      </c>
      <c r="G35" s="260" t="s">
        <v>555</v>
      </c>
      <c r="H35" s="260" t="s">
        <v>556</v>
      </c>
      <c r="I35" s="257" t="s">
        <v>559</v>
      </c>
      <c r="J35" s="257" t="s">
        <v>425</v>
      </c>
    </row>
    <row r="36" spans="1:10" x14ac:dyDescent="0.25">
      <c r="A36" s="257" t="s">
        <v>473</v>
      </c>
      <c r="B36" s="258" t="s">
        <v>474</v>
      </c>
      <c r="C36" s="255" t="s">
        <v>425</v>
      </c>
      <c r="D36" s="255" t="s">
        <v>425</v>
      </c>
      <c r="E36" s="255" t="s">
        <v>425</v>
      </c>
      <c r="F36" s="255" t="s">
        <v>425</v>
      </c>
      <c r="G36" s="260" t="s">
        <v>425</v>
      </c>
      <c r="H36" s="260" t="s">
        <v>425</v>
      </c>
      <c r="I36" s="257" t="s">
        <v>515</v>
      </c>
      <c r="J36" s="257" t="s">
        <v>425</v>
      </c>
    </row>
    <row r="37" spans="1:10" ht="47.25" x14ac:dyDescent="0.25">
      <c r="A37" s="257" t="s">
        <v>475</v>
      </c>
      <c r="B37" s="258" t="s">
        <v>476</v>
      </c>
      <c r="C37" s="255">
        <v>43703</v>
      </c>
      <c r="D37" s="255">
        <v>44099</v>
      </c>
      <c r="E37" s="255">
        <v>43703</v>
      </c>
      <c r="F37" s="255" t="s">
        <v>425</v>
      </c>
      <c r="G37" s="260" t="s">
        <v>555</v>
      </c>
      <c r="H37" s="260" t="s">
        <v>556</v>
      </c>
      <c r="I37" s="257" t="s">
        <v>558</v>
      </c>
      <c r="J37" s="257" t="s">
        <v>425</v>
      </c>
    </row>
    <row r="38" spans="1:10" ht="31.5" x14ac:dyDescent="0.25">
      <c r="A38" s="252">
        <v>2</v>
      </c>
      <c r="B38" s="254" t="s">
        <v>502</v>
      </c>
      <c r="C38" s="255" t="s">
        <v>425</v>
      </c>
      <c r="D38" s="255" t="s">
        <v>425</v>
      </c>
      <c r="E38" s="255">
        <v>44042</v>
      </c>
      <c r="F38" s="255">
        <v>44083</v>
      </c>
      <c r="G38" s="261">
        <v>1</v>
      </c>
      <c r="H38" s="261">
        <v>1</v>
      </c>
      <c r="I38" s="252" t="s">
        <v>557</v>
      </c>
      <c r="J38" s="252" t="s">
        <v>425</v>
      </c>
    </row>
    <row r="39" spans="1:10" ht="31.5" x14ac:dyDescent="0.25">
      <c r="A39" s="262" t="s">
        <v>477</v>
      </c>
      <c r="B39" s="258" t="s">
        <v>478</v>
      </c>
      <c r="C39" s="255">
        <v>46082</v>
      </c>
      <c r="D39" s="255">
        <v>46112</v>
      </c>
      <c r="E39" s="255" t="s">
        <v>425</v>
      </c>
      <c r="F39" s="255" t="s">
        <v>425</v>
      </c>
      <c r="G39" s="263" t="s">
        <v>425</v>
      </c>
      <c r="H39" s="263" t="s">
        <v>425</v>
      </c>
      <c r="I39" s="257" t="s">
        <v>515</v>
      </c>
      <c r="J39" s="257" t="s">
        <v>425</v>
      </c>
    </row>
    <row r="40" spans="1:10" x14ac:dyDescent="0.25">
      <c r="A40" s="262" t="s">
        <v>479</v>
      </c>
      <c r="B40" s="258" t="s">
        <v>480</v>
      </c>
      <c r="C40" s="255">
        <v>44042</v>
      </c>
      <c r="D40" s="255">
        <v>44083</v>
      </c>
      <c r="E40" s="255">
        <v>44042</v>
      </c>
      <c r="F40" s="255">
        <v>44083</v>
      </c>
      <c r="G40" s="263">
        <v>1</v>
      </c>
      <c r="H40" s="263" t="s">
        <v>556</v>
      </c>
      <c r="I40" s="257"/>
      <c r="J40" s="257" t="s">
        <v>425</v>
      </c>
    </row>
    <row r="41" spans="1:10" x14ac:dyDescent="0.25">
      <c r="A41" s="252">
        <v>3</v>
      </c>
      <c r="B41" s="254" t="s">
        <v>481</v>
      </c>
      <c r="C41" s="255">
        <v>44083</v>
      </c>
      <c r="D41" s="255">
        <v>46309</v>
      </c>
      <c r="E41" s="255">
        <v>44083</v>
      </c>
      <c r="F41" s="255">
        <v>44175</v>
      </c>
      <c r="G41" s="261">
        <v>1</v>
      </c>
      <c r="H41" s="261">
        <v>1</v>
      </c>
      <c r="I41" s="252" t="s">
        <v>557</v>
      </c>
      <c r="J41" s="252" t="s">
        <v>425</v>
      </c>
    </row>
    <row r="42" spans="1:10" x14ac:dyDescent="0.25">
      <c r="A42" s="257" t="s">
        <v>482</v>
      </c>
      <c r="B42" s="258" t="s">
        <v>483</v>
      </c>
      <c r="C42" s="255">
        <v>46113</v>
      </c>
      <c r="D42" s="255">
        <v>46143</v>
      </c>
      <c r="E42" s="255" t="s">
        <v>425</v>
      </c>
      <c r="F42" s="255" t="s">
        <v>425</v>
      </c>
      <c r="G42" s="263" t="s">
        <v>425</v>
      </c>
      <c r="H42" s="263" t="s">
        <v>425</v>
      </c>
      <c r="I42" s="257" t="s">
        <v>515</v>
      </c>
      <c r="J42" s="257" t="s">
        <v>425</v>
      </c>
    </row>
    <row r="43" spans="1:10" x14ac:dyDescent="0.25">
      <c r="A43" s="257" t="s">
        <v>484</v>
      </c>
      <c r="B43" s="258" t="s">
        <v>485</v>
      </c>
      <c r="C43" s="255">
        <v>44083</v>
      </c>
      <c r="D43" s="255">
        <v>44175</v>
      </c>
      <c r="E43" s="255">
        <v>44083</v>
      </c>
      <c r="F43" s="255">
        <v>44175</v>
      </c>
      <c r="G43" s="263">
        <v>1</v>
      </c>
      <c r="H43" s="263" t="s">
        <v>556</v>
      </c>
      <c r="I43" s="257"/>
      <c r="J43" s="257" t="s">
        <v>425</v>
      </c>
    </row>
    <row r="44" spans="1:10" x14ac:dyDescent="0.25">
      <c r="A44" s="257" t="s">
        <v>486</v>
      </c>
      <c r="B44" s="258" t="s">
        <v>487</v>
      </c>
      <c r="C44" s="255">
        <v>46143</v>
      </c>
      <c r="D44" s="255">
        <v>46204</v>
      </c>
      <c r="E44" s="255" t="s">
        <v>425</v>
      </c>
      <c r="F44" s="255" t="s">
        <v>425</v>
      </c>
      <c r="G44" s="263" t="s">
        <v>425</v>
      </c>
      <c r="H44" s="263" t="s">
        <v>425</v>
      </c>
      <c r="I44" s="257" t="s">
        <v>515</v>
      </c>
      <c r="J44" s="257" t="s">
        <v>425</v>
      </c>
    </row>
    <row r="45" spans="1:10" ht="31.5" x14ac:dyDescent="0.25">
      <c r="A45" s="257" t="s">
        <v>488</v>
      </c>
      <c r="B45" s="258" t="s">
        <v>489</v>
      </c>
      <c r="C45" s="255" t="s">
        <v>425</v>
      </c>
      <c r="D45" s="255" t="s">
        <v>425</v>
      </c>
      <c r="E45" s="255" t="s">
        <v>425</v>
      </c>
      <c r="F45" s="255" t="s">
        <v>425</v>
      </c>
      <c r="G45" s="263" t="s">
        <v>425</v>
      </c>
      <c r="H45" s="263" t="s">
        <v>425</v>
      </c>
      <c r="I45" s="257" t="s">
        <v>515</v>
      </c>
      <c r="J45" s="257" t="s">
        <v>425</v>
      </c>
    </row>
    <row r="46" spans="1:10" ht="63" x14ac:dyDescent="0.25">
      <c r="A46" s="257" t="s">
        <v>490</v>
      </c>
      <c r="B46" s="258" t="s">
        <v>491</v>
      </c>
      <c r="C46" s="255" t="s">
        <v>425</v>
      </c>
      <c r="D46" s="255" t="s">
        <v>425</v>
      </c>
      <c r="E46" s="255" t="s">
        <v>425</v>
      </c>
      <c r="F46" s="255" t="s">
        <v>425</v>
      </c>
      <c r="G46" s="263" t="s">
        <v>425</v>
      </c>
      <c r="H46" s="263" t="s">
        <v>425</v>
      </c>
      <c r="I46" s="257" t="s">
        <v>515</v>
      </c>
      <c r="J46" s="257" t="s">
        <v>425</v>
      </c>
    </row>
    <row r="47" spans="1:10" x14ac:dyDescent="0.25">
      <c r="A47" s="257" t="s">
        <v>492</v>
      </c>
      <c r="B47" s="258" t="s">
        <v>493</v>
      </c>
      <c r="C47" s="255">
        <v>46219</v>
      </c>
      <c r="D47" s="255">
        <v>46309</v>
      </c>
      <c r="E47" s="255" t="s">
        <v>425</v>
      </c>
      <c r="F47" s="255" t="s">
        <v>425</v>
      </c>
      <c r="G47" s="263" t="s">
        <v>425</v>
      </c>
      <c r="H47" s="263" t="s">
        <v>425</v>
      </c>
      <c r="I47" s="257" t="s">
        <v>515</v>
      </c>
      <c r="J47" s="257" t="s">
        <v>425</v>
      </c>
    </row>
    <row r="48" spans="1:10" x14ac:dyDescent="0.25">
      <c r="A48" s="252">
        <v>4</v>
      </c>
      <c r="B48" s="254" t="s">
        <v>494</v>
      </c>
      <c r="C48" s="255">
        <v>46309</v>
      </c>
      <c r="D48" s="255">
        <v>46386</v>
      </c>
      <c r="E48" s="255" t="s">
        <v>425</v>
      </c>
      <c r="F48" s="255" t="s">
        <v>425</v>
      </c>
      <c r="G48" s="261" t="s">
        <v>425</v>
      </c>
      <c r="H48" s="261" t="s">
        <v>425</v>
      </c>
      <c r="I48" s="252" t="s">
        <v>557</v>
      </c>
      <c r="J48" s="252" t="s">
        <v>425</v>
      </c>
    </row>
    <row r="49" spans="1:10" x14ac:dyDescent="0.25">
      <c r="A49" s="257" t="s">
        <v>495</v>
      </c>
      <c r="B49" s="258" t="s">
        <v>496</v>
      </c>
      <c r="C49" s="255">
        <v>46309</v>
      </c>
      <c r="D49" s="255">
        <v>46312</v>
      </c>
      <c r="E49" s="255" t="s">
        <v>425</v>
      </c>
      <c r="F49" s="255" t="s">
        <v>425</v>
      </c>
      <c r="G49" s="263" t="s">
        <v>425</v>
      </c>
      <c r="H49" s="263" t="s">
        <v>425</v>
      </c>
      <c r="I49" s="257" t="s">
        <v>515</v>
      </c>
      <c r="J49" s="257" t="s">
        <v>425</v>
      </c>
    </row>
    <row r="50" spans="1:10" ht="47.25" x14ac:dyDescent="0.25">
      <c r="A50" s="257" t="s">
        <v>497</v>
      </c>
      <c r="B50" s="258" t="s">
        <v>498</v>
      </c>
      <c r="C50" s="255" t="s">
        <v>425</v>
      </c>
      <c r="D50" s="255" t="s">
        <v>425</v>
      </c>
      <c r="E50" s="255" t="s">
        <v>425</v>
      </c>
      <c r="F50" s="255" t="s">
        <v>425</v>
      </c>
      <c r="G50" s="263" t="s">
        <v>425</v>
      </c>
      <c r="H50" s="263" t="s">
        <v>425</v>
      </c>
      <c r="I50" s="257" t="s">
        <v>515</v>
      </c>
      <c r="J50" s="257" t="s">
        <v>425</v>
      </c>
    </row>
    <row r="51" spans="1:10" ht="31.5" x14ac:dyDescent="0.25">
      <c r="A51" s="257" t="s">
        <v>499</v>
      </c>
      <c r="B51" s="258" t="s">
        <v>500</v>
      </c>
      <c r="C51" s="255" t="s">
        <v>425</v>
      </c>
      <c r="D51" s="255" t="s">
        <v>425</v>
      </c>
      <c r="E51" s="255" t="s">
        <v>425</v>
      </c>
      <c r="F51" s="255" t="s">
        <v>425</v>
      </c>
      <c r="G51" s="263" t="s">
        <v>425</v>
      </c>
      <c r="H51" s="263" t="s">
        <v>425</v>
      </c>
      <c r="I51" s="257" t="s">
        <v>515</v>
      </c>
      <c r="J51" s="257" t="s">
        <v>425</v>
      </c>
    </row>
    <row r="52" spans="1:10" ht="31.5" x14ac:dyDescent="0.25">
      <c r="A52" s="259" t="s">
        <v>501</v>
      </c>
      <c r="B52" s="258" t="s">
        <v>502</v>
      </c>
      <c r="C52" s="255" t="s">
        <v>425</v>
      </c>
      <c r="D52" s="255" t="s">
        <v>425</v>
      </c>
      <c r="E52" s="255" t="s">
        <v>425</v>
      </c>
      <c r="F52" s="255" t="s">
        <v>425</v>
      </c>
      <c r="G52" s="263" t="s">
        <v>425</v>
      </c>
      <c r="H52" s="263" t="s">
        <v>425</v>
      </c>
      <c r="I52" s="257" t="s">
        <v>515</v>
      </c>
      <c r="J52" s="257" t="s">
        <v>425</v>
      </c>
    </row>
    <row r="53" spans="1:10" x14ac:dyDescent="0.25">
      <c r="A53" s="257" t="s">
        <v>503</v>
      </c>
      <c r="B53" s="264" t="s">
        <v>504</v>
      </c>
      <c r="C53" s="255">
        <v>46339</v>
      </c>
      <c r="D53" s="255">
        <v>46386</v>
      </c>
      <c r="E53" s="255" t="s">
        <v>425</v>
      </c>
      <c r="F53" s="255" t="s">
        <v>425</v>
      </c>
      <c r="G53" s="263" t="s">
        <v>425</v>
      </c>
      <c r="H53" s="263" t="s">
        <v>425</v>
      </c>
      <c r="I53" s="257" t="s">
        <v>515</v>
      </c>
      <c r="J53" s="257" t="s">
        <v>425</v>
      </c>
    </row>
    <row r="54" spans="1:10" x14ac:dyDescent="0.25">
      <c r="A54" s="257" t="s">
        <v>505</v>
      </c>
      <c r="B54" s="258" t="s">
        <v>506</v>
      </c>
      <c r="C54" s="255" t="s">
        <v>425</v>
      </c>
      <c r="D54" s="255" t="s">
        <v>425</v>
      </c>
      <c r="E54" s="255" t="s">
        <v>425</v>
      </c>
      <c r="F54" s="255" t="s">
        <v>425</v>
      </c>
      <c r="G54" s="263" t="s">
        <v>425</v>
      </c>
      <c r="H54" s="263" t="s">
        <v>425</v>
      </c>
      <c r="I54" s="257" t="s">
        <v>515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2025-02-13T09:05:27Z</dcterms:modified>
</cp:coreProperties>
</file>