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85CCDC7E-0652-44A3-BA6D-E02D7C58AF9E}" xr6:coauthVersionLast="47" xr6:coauthVersionMax="47" xr10:uidLastSave="{00000000-0000-0000-0000-000000000000}"/>
  <bookViews>
    <workbookView xWindow="31335" yWindow="9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<sst xmlns="http://schemas.openxmlformats.org/spreadsheetml/2006/main" count="4537" uniqueCount="560">
  <si>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</si>
  <si>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</si>
  <si>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</si>
  <si>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</si>
  <si>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</si>
  <si>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</si>
  <si>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</si>
  <si>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</si>
  <si>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</si>
  <si>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</si>
  <si>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</si>
  <si>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</si>
  <si>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</si>
  <si>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</si>
  <si>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</si>
  <si>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</si>
  <si>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</si>
  <si>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</si>
  <si>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</si>
  <si>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</si>
  <si>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</si>
  <si>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</si>
  <si>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</si>
  <si>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</si>
  <si>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</si>
  <si>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</si>
  <si>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</si>
  <si>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</si>
  <si>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</si>
  <si>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</si>
  <si>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</si>
  <si>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</si>
  <si>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</si>
  <si>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</si>
  <si>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</si>
  <si>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</si>
  <si>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</si>
  <si>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</si>
  <si>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</si>
  <si>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</si>
  <si>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</si>
  <si>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</si>
  <si>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</si>
  <si>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</si>
  <si>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</si>
  <si>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</si>
  <si>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</si>
  <si>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</si>
  <si>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</si>
  <si>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</si>
  <si>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</si>
  <si>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</si>
  <si>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</si>
  <si>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</si>
  <si>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</si>
  <si>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</si>
  <si>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</si>
  <si>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</si>
  <si>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</si>
  <si>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</si>
  <si>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</si>
  <si>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</si>
  <si>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</si>
  <si>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</si>
  <si>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</si>
  <si>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</si>
  <si>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</si>
  <si>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</si>
  <si>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</si>
  <si>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</si>
  <si>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</si>
  <si>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</si>
  <si>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</si>
  <si>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</si>
  <si>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</si>
  <si>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</si>
  <si>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</si>
  <si>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</si>
  <si>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</si>
  <si>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</si>
  <si>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</si>
  <si>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</si>
  <si>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</si>
  <si>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</si>
  <si>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</si>
  <si>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</si>
  <si>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</si>
  <si>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</si>
  <si>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</si>
  <si>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</si>
  <si>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</si>
  <si>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</si>
  <si>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</si>
  <si>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</si>
  <si>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</si>
  <si>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</si>
  <si>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</si>
  <si>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</si>
  <si>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</si>
  <si>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</si>
  <si>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</si>
  <si>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</si>
  <si>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</si>
  <si>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</si>
  <si>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</si>
  <si>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</si>
  <si>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</si>
  <si>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</si>
  <si>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</si>
  <si>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</si>
  <si>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</si>
  <si>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</si>
  <si>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</si>
  <si>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</si>
  <si>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</si>
  <si>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</si>
  <si>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</si>
  <si>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</si>
  <si>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</si>
  <si>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</si>
  <si>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</si>
  <si>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</si>
  <si>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</si>
  <si>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</si>
  <si>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</si>
  <si>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</si>
  <si>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</si>
  <si>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</si>
  <si>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</si>
  <si>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</si>
  <si>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</si>
  <si>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</si>
  <si>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</si>
  <si>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</si>
  <si>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</si>
  <si>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</si>
  <si>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</si>
  <si>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</si>
  <si>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</si>
  <si>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</si>
  <si>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</si>
  <si>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</si>
  <si>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</si>
  <si>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</si>
  <si>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</si>
  <si>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</si>
  <si>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</si>
  <si>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</si>
  <si>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</si>
  <si>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</si>
  <si>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</si>
  <si>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</si>
  <si>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</si>
  <si>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</si>
  <si>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</si>
  <si>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</si>
  <si>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</si>
  <si>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</si>
  <si>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</si>
  <si>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</si>
  <si>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</si>
  <si>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</si>
  <si>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</si>
  <si>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</si>
  <si>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</si>
  <si>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</si>
  <si>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</si>
  <si>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</si>
  <si>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</si>
  <si>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</si>
  <si>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</si>
  <si>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</si>
  <si>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</si>
  <si>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</si>
  <si>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</si>
  <si>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</si>
  <si>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</si>
  <si>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</si>
  <si>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</si>
  <si>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</si>
  <si>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</si>
  <si>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</si>
  <si>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</si>
  <si>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</si>
  <si>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</si>
  <si>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</si>
  <si>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</si>
  <si>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</si>
  <si>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</si>
  <si>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</si>
  <si>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</si>
  <si>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</si>
  <si>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</si>
  <si>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</si>
  <si>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</si>
  <si>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</si>
  <si>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</si>
  <si>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</si>
  <si>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</si>
  <si>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</si>
  <si>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</si>
  <si>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</si>
  <si>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</si>
  <si>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</si>
  <si>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</si>
  <si>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</si>
  <si>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</si>
  <si>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</si>
  <si>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</si>
  <si>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</si>
  <si>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</si>
  <si>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</si>
  <si>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</si>
  <si>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</si>
  <si>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</si>
  <si>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</si>
  <si>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</si>
  <si>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</si>
  <si>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</si>
  <si>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</si>
  <si>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</si>
  <si>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</si>
  <si>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</si>
  <si>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</si>
  <si>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</si>
  <si>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</si>
  <si>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</si>
  <si>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</si>
  <si>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</si>
  <si>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</si>
  <si>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</si>
  <si>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</si>
  <si>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</si>
  <si>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</si>
  <si>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</si>
  <si>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</si>
  <si>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</si>
  <si>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</si>
  <si>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</si>
  <si>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</si>
  <si>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</si>
  <si>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</si>
  <si>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</si>
  <si>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</si>
  <si>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</si>
  <si>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</si>
  <si>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</si>
  <si>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</si>
  <si>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</si>
  <si>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</si>
  <si>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</si>
  <si>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</si>
  <si>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</si>
  <si>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</si>
  <si>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</si>
  <si>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</si>
  <si>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</si>
  <si>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</si>
  <si>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</si>
  <si>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</si>
  <si>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</si>
  <si>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</si>
  <si>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</si>
  <si>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</si>
  <si>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</si>
  <si>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</si>
  <si>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</si>
  <si>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</si>
  <si>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</si>
  <si>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</si>
  <si>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</si>
  <si>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</si>
  <si>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</si>
  <si>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</si>
  <si>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</si>
  <si>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</si>
  <si>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</si>
  <si>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</si>
  <si>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</si>
  <si>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</si>
  <si>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</si>
  <si>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</si>
  <si>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</si>
  <si>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</si>
  <si>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</si>
  <si>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</si>
  <si>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</si>
  <si>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</si>
  <si>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</si>
  <si>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</si>
  <si>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</si>
  <si>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</si>
  <si>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</si>
  <si>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</si>
  <si>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</si>
  <si>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</si>
  <si>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</si>
  <si>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</si>
  <si>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</si>
  <si>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</si>
  <si>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</si>
  <si>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</si>
  <si>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</si>
  <si>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</si>
  <si>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</si>
  <si>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</si>
  <si>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</si>
  <si>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</si>
  <si>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</si>
  <si>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</si>
  <si>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</si>
  <si>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</si>
  <si>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</si>
  <si>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</si>
  <si>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</si>
  <si>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</si>
  <si>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</si>
  <si>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</si>
  <si>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</si>
  <si>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</si>
  <si>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</si>
  <si>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</si>
  <si>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</si>
  <si>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</si>
  <si>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</si>
  <si>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</si>
  <si>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</si>
  <si>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</si>
  <si>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</si>
  <si>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</si>
  <si>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</si>
  <si>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</si>
  <si>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</si>
  <si>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</si>
  <si>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</si>
  <si>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</si>
  <si>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</si>
  <si>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</si>
  <si>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</si>
  <si>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</si>
  <si>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</si>
  <si>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</si>
  <si>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</si>
  <si>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</si>
  <si>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</si>
  <si>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</si>
  <si>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</si>
  <si>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</si>
  <si>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</si>
  <si>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</si>
  <si>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</si>
  <si>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</si>
  <si>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</si>
  <si>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</si>
  <si>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</si>
  <si>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</si>
  <si>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</si>
  <si>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</si>
  <si>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</si>
  <si>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</si>
  <si>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</si>
  <si>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</si>
  <si>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</si>
  <si>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</si>
  <si>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</si>
  <si>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</si>
  <si>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</si>
  <si>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</si>
  <si>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</si>
  <si>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</si>
  <si>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</si>
  <si>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</si>
  <si>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</si>
  <si>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</si>
  <si>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</si>
  <si>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</si>
  <si>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</si>
  <si>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</si>
  <si>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</si>
  <si>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</si>
  <si>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</si>
  <si>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</si>
  <si>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</si>
  <si>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</si>
  <si>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</si>
  <si>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</si>
  <si>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</si>
  <si>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</si>
  <si>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</si>
  <si>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</si>
  <si>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</si>
  <si>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</si>
  <si>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</si>
  <si>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</si>
  <si>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</si>
  <si>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</si>
  <si>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</si>
  <si>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</si>
  <si>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</si>
  <si>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</si>
  <si>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</si>
  <si>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</si>
  <si>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</si>
  <si>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</si>
  <si>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</si>
  <si>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</si>
  <si>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</si>
  <si>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</si>
  <si>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</si>
  <si>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</si>
  <si>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</si>
  <si>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</si>
  <si>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</si>
  <si>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</si>
  <si>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</si>
  <si>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</si>
  <si>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</si>
  <si>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</si>
  <si>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</si>
  <si>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</si>
  <si>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</si>
  <si>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</si>
  <si>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</si>
  <si>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</si>
  <si>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</si>
  <si>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</si>
  <si>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</si>
  <si>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</si>
  <si>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</si>
  <si>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</si>
  <si>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</si>
  <si>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</si>
  <si>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</si>
  <si>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</si>
  <si>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</si>
  <si>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</si>
  <si>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</si>
  <si>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</si>
  <si>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</si>
  <si>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</si>
  <si>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</si>
  <si>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</si>
  <si>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</si>
  <si>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Производственная база со складским и гаражным хозяйством</t>
  </si>
  <si>
    <t>Утвержденный план</t>
  </si>
  <si>
    <t>Предложение по корректировке утвержденного плана</t>
  </si>
  <si>
    <t>по состоянию на 01.01.2024 года</t>
  </si>
  <si>
    <t>M_00.0058.000058</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</si>
  <si>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</si>
  <si>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</si>
  <si>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</si>
  <si>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</si>
  <si>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</si>
  <si>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</si>
  <si>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</si>
  <si>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</si>
  <si>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</si>
  <si>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</si>
  <si>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</si>
  <si>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</si>
  <si>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</si>
  <si>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</si>
  <si>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</si>
  <si>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</si>
  <si>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</si>
  <si>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</si>
  <si>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</si>
  <si>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</si>
  <si>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</si>
  <si>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</si>
  <si>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</si>
  <si>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</si>
  <si>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</si>
  <si>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</si>
  <si>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</si>
  <si>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</si>
  <si>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</si>
  <si>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</si>
  <si>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</si>
  <si>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</si>
  <si>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</si>
  <si>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</si>
  <si>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</si>
  <si>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</si>
  <si>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</si>
  <si>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</si>
  <si>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</si>
  <si>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</si>
  <si>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</si>
  <si>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</si>
  <si>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</si>
  <si>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</si>
  <si>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</si>
  <si>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</si>
  <si>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</si>
  <si>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</si>
  <si>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</si>
  <si>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</si>
  <si>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</si>
  <si>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</si>
  <si>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</si>
  <si>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</si>
  <si>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</si>
  <si>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</si>
  <si>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</si>
  <si>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</si>
  <si>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</si>
  <si>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</si>
  <si>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обусловлено сложившейся экономией. Смещение сроков выполнения работ обусловлено несостоявшейся закупочной процедурой в 2023 году</t>
  </si>
  <si>
    <t>ПИР, СМР, ПНР</t>
  </si>
  <si>
    <t>Исполнение функций технического заказчика по строительству объекта "Производственная база со складским и гаражным хозяйством"</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</si>
  <si>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</si>
  <si>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</si>
  <si>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Конкурентные переговоры</t>
  </si>
  <si>
    <t>ООО Компания "ПроектСтрой"</t>
  </si>
  <si>
    <t>48920,00</t>
  </si>
  <si>
    <t>-</t>
  </si>
  <si>
    <t>АО "РЭМиС"</t>
  </si>
  <si>
    <t>да</t>
  </si>
  <si>
    <t>https://www.roseltorg.ru/</t>
  </si>
  <si>
    <t>24.05.2019 </t>
  </si>
  <si>
    <t>ИП</t>
  </si>
  <si>
    <t>СМР</t>
  </si>
  <si>
    <t>ИП-19-00197 от 25.06.2019</t>
  </si>
  <si>
    <t>Услуга</t>
  </si>
  <si>
    <t>Аренда земельных участков</t>
  </si>
  <si>
    <t>Закупка у единственного поставщика</t>
  </si>
  <si>
    <t>Закупка у единственного поставщика (подрядчика, исполнителя)</t>
  </si>
  <si>
    <t>ТУ Росимущества в Новосибирской области</t>
  </si>
  <si>
    <t>нет</t>
  </si>
  <si>
    <t>п. 7.10.2.4 Положения о закупке товаров, работ, услуг для нужд АО "РЭС" и его дочерних и зависимых обществ</t>
  </si>
  <si>
    <t>ГД</t>
  </si>
  <si>
    <t>Протокол №7</t>
  </si>
  <si>
    <t>У</t>
  </si>
  <si>
    <t>№397-рз от 24.07.2019</t>
  </si>
  <si>
    <t>Выполнение строительно-монтажных и пусконаладочных работ по устройству внутреннего противопожарного водопровода и эвакуационных выходов здания "Гараж на 5 машиномест" на ПС 220 кВ Восточная"</t>
  </si>
  <si>
    <t>Запрос предложений в электронной форме</t>
  </si>
  <si>
    <t>Закупочная процедура не состоялась</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</si>
  <si>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</si>
  <si>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</si>
  <si>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</si>
  <si>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Проектно-сметная документация утвержденная приказами: № 781 от 02.11.2022; 
№ 781/1 от 11.09.2023</t>
  </si>
  <si>
    <t>г. Новосибирск</t>
  </si>
  <si>
    <t>не требуется</t>
  </si>
  <si>
    <t>+</t>
  </si>
  <si>
    <t>не относится</t>
  </si>
  <si>
    <t>32,95 МВА</t>
  </si>
  <si>
    <t xml:space="preserve">1. Обеспечения самостоятельной хозяйственной деятельности для исполнения договора №ЭМ-2 о порядке использования объектов электросетевого хозяйства между АО «Электромагистраль» и ПАО «ФСК ЕЭС» посредством создания складского комплекса, гаражей для хранения техники, задействовонной в производственном процессе.
</t>
  </si>
  <si>
    <t>Создание условий для содержания техники, оборудования, автотранспорта, непосредственно принимающей участие в регулируемом виде деятельности, а также создание условий по хранению ТМЦ, необходимых для осуществления производственной деятельности по ремонту, эксплуатации, реконструкции оборудования субъекта энергетики.</t>
  </si>
  <si>
    <t>26684,53 тыс. руб. с НДС на 1 подсобное хозяйство ПС</t>
  </si>
  <si>
    <t>1 этап - достройка здания холодного склада;
2 этап - строительство гаража на 20 машиномест;
3 этап - достройка гаража на 5 машиномест.</t>
  </si>
  <si>
    <t>Исполнение договора №ЭМ-2 о порядке использования объектов электросетевого хозяйства между АО «Электромагистраль» и ПАО «ФСК ЕЭС».</t>
  </si>
  <si>
    <t>С</t>
  </si>
  <si>
    <t>Сибирский Федеральный округ, Новосибирская область, г. Новосибирск</t>
  </si>
  <si>
    <t/>
  </si>
  <si>
    <t>95%</t>
  </si>
  <si>
    <t>ФИН по состоянию на 01.01.2025, тыс. руб. с НДС (без взаимозачетов)</t>
  </si>
  <si>
    <t>КВЛ по состоянию на 01.01.2025, тыс. руб. без НДС (без ФОТ)</t>
  </si>
  <si>
    <t>Год раскрытия информации: 2025 год</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</si>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</sst>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4"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448</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542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543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543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543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544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543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545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543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543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543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544</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544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80.053595819525214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t="s">
        <v>425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M_00.0058.000058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80.137424969998236</v>
      </c>
      <c r="D24" s="279">
        <f t="shared" si="0"/>
        <v>80.053595819525214</v>
      </c>
      <c r="E24" s="284">
        <f t="shared" si="0"/>
        <v>4.1766613463969913</v>
      </c>
      <c r="F24" s="284">
        <f t="shared" si="0"/>
        <v>4.1766613463969913</v>
      </c>
      <c r="G24" s="267">
        <f t="shared" si="0"/>
        <v>0</v>
      </c>
      <c r="H24" s="267">
        <f t="shared" si="0"/>
        <v>0</v>
      </c>
      <c r="I24" s="267" t="s">
        <v>425</v>
      </c>
      <c r="J24" s="279">
        <f t="shared" ref="J24:N24" si="1">J25+J26+J27+J32+J33</f>
        <v>4.1766613463969913</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4.1766613463969913</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66.871129012356135</v>
      </c>
      <c r="D27" s="279">
        <v>66.801271386961929</v>
      </c>
      <c r="E27" s="285">
        <f>J27+N27+G27+P27+T27+X27</f>
        <v>2.7704693725191616</v>
      </c>
      <c r="F27" s="285">
        <f t="shared" si="8"/>
        <v>3.4805511219974923</v>
      </c>
      <c r="G27" s="267">
        <v>-0.71008174947833091</v>
      </c>
      <c r="H27" s="267">
        <f>SUM(H28:H31)</f>
        <v>0</v>
      </c>
      <c r="I27" s="267" t="s">
        <v>425</v>
      </c>
      <c r="J27" s="279">
        <f t="shared" ref="J27" si="9">SUM(J28:J31)</f>
        <v>3.4805511219974923</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3.4805511219974923</v>
      </c>
    </row>
    <row r="28" spans="1:32" x14ac:dyDescent="0.25">
      <c r="A28" s="58" t="s">
        <v>426</v>
      </c>
      <c r="B28" s="42" t="s">
        <v>168</v>
      </c>
      <c r="C28" s="268" t="s">
        <v>425</v>
      </c>
      <c r="D28" s="281" t="s">
        <v>425</v>
      </c>
      <c r="E28" s="281" t="s">
        <v>425</v>
      </c>
      <c r="F28" s="281" t="s">
        <v>425</v>
      </c>
      <c r="G28" s="266" t="s">
        <v>425</v>
      </c>
      <c r="H28" s="266">
        <v>0</v>
      </c>
      <c r="I28" s="268" t="s">
        <v>554</v>
      </c>
      <c r="J28" s="280">
        <v>1.1934939966666569</v>
      </c>
      <c r="K28" s="281" t="s">
        <v>63</v>
      </c>
      <c r="L28" s="266">
        <v>0</v>
      </c>
      <c r="M28" s="268" t="s">
        <v>554</v>
      </c>
      <c r="N28" s="280">
        <v>0</v>
      </c>
      <c r="O28" s="281" t="s">
        <v>554</v>
      </c>
      <c r="P28" s="154">
        <v>0</v>
      </c>
      <c r="Q28" s="154" t="s">
        <v>554</v>
      </c>
      <c r="R28" s="280">
        <v>0</v>
      </c>
      <c r="S28" s="281">
        <v>0</v>
      </c>
      <c r="T28" s="154">
        <v>0</v>
      </c>
      <c r="U28" s="154" t="s">
        <v>554</v>
      </c>
      <c r="V28" s="280">
        <v>0</v>
      </c>
      <c r="W28" s="281">
        <v>0</v>
      </c>
      <c r="X28" s="154">
        <v>0</v>
      </c>
      <c r="Y28" s="154" t="s">
        <v>554</v>
      </c>
      <c r="Z28" s="280">
        <v>0</v>
      </c>
      <c r="AA28" s="281">
        <v>0</v>
      </c>
      <c r="AB28" s="267">
        <f t="shared" ref="AB28:AB31" si="17">H28+L28+P28+T28+X28</f>
        <v>0</v>
      </c>
      <c r="AC28" s="284">
        <f>J28+N28+R28+V28+Z28</f>
        <v>1.1934939966666569</v>
      </c>
    </row>
    <row r="29" spans="1:32" ht="31.5" x14ac:dyDescent="0.25">
      <c r="A29" s="58" t="s">
        <v>427</v>
      </c>
      <c r="B29" s="42" t="s">
        <v>166</v>
      </c>
      <c r="C29" s="268" t="s">
        <v>425</v>
      </c>
      <c r="D29" s="281" t="s">
        <v>425</v>
      </c>
      <c r="E29" s="281" t="s">
        <v>425</v>
      </c>
      <c r="F29" s="281" t="s">
        <v>425</v>
      </c>
      <c r="G29" s="266" t="s">
        <v>425</v>
      </c>
      <c r="H29" s="266">
        <v>0</v>
      </c>
      <c r="I29" s="268" t="s">
        <v>554</v>
      </c>
      <c r="J29" s="280">
        <v>2.269652773196972</v>
      </c>
      <c r="K29" s="281" t="s">
        <v>59</v>
      </c>
      <c r="L29" s="266">
        <v>0</v>
      </c>
      <c r="M29" s="268" t="s">
        <v>554</v>
      </c>
      <c r="N29" s="280">
        <v>0</v>
      </c>
      <c r="O29" s="281" t="s">
        <v>554</v>
      </c>
      <c r="P29" s="154">
        <v>0</v>
      </c>
      <c r="Q29" s="288" t="s">
        <v>554</v>
      </c>
      <c r="R29" s="280">
        <v>0</v>
      </c>
      <c r="S29" s="281">
        <v>0</v>
      </c>
      <c r="T29" s="154">
        <v>0</v>
      </c>
      <c r="U29" s="154" t="s">
        <v>554</v>
      </c>
      <c r="V29" s="280">
        <v>0</v>
      </c>
      <c r="W29" s="281">
        <v>0</v>
      </c>
      <c r="X29" s="154">
        <v>0</v>
      </c>
      <c r="Y29" s="154" t="s">
        <v>554</v>
      </c>
      <c r="Z29" s="280">
        <v>0</v>
      </c>
      <c r="AA29" s="281">
        <v>0</v>
      </c>
      <c r="AB29" s="267">
        <f t="shared" si="17"/>
        <v>0</v>
      </c>
      <c r="AC29" s="284">
        <f>J29+N29+R29+V29+Z29</f>
        <v>2.269652773196972</v>
      </c>
      <c r="AD29" s="213"/>
      <c r="AE29" s="269"/>
    </row>
    <row r="30" spans="1:32" x14ac:dyDescent="0.25">
      <c r="A30" s="58" t="s">
        <v>428</v>
      </c>
      <c r="B30" s="42" t="s">
        <v>164</v>
      </c>
      <c r="C30" s="268" t="s">
        <v>425</v>
      </c>
      <c r="D30" s="281" t="s">
        <v>425</v>
      </c>
      <c r="E30" s="281" t="s">
        <v>425</v>
      </c>
      <c r="F30" s="281" t="s">
        <v>425</v>
      </c>
      <c r="G30" s="266" t="s">
        <v>425</v>
      </c>
      <c r="H30" s="266">
        <v>0</v>
      </c>
      <c r="I30" s="268" t="s">
        <v>554</v>
      </c>
      <c r="J30" s="280">
        <v>1.3650320235179793E-2</v>
      </c>
      <c r="K30" s="281" t="s">
        <v>59</v>
      </c>
      <c r="L30" s="266">
        <v>0</v>
      </c>
      <c r="M30" s="268" t="s">
        <v>554</v>
      </c>
      <c r="N30" s="280">
        <v>0</v>
      </c>
      <c r="O30" s="281" t="s">
        <v>554</v>
      </c>
      <c r="P30" s="154">
        <v>0</v>
      </c>
      <c r="Q30" s="154" t="s">
        <v>554</v>
      </c>
      <c r="R30" s="280">
        <v>0</v>
      </c>
      <c r="S30" s="281">
        <v>0</v>
      </c>
      <c r="T30" s="154">
        <v>0</v>
      </c>
      <c r="U30" s="154" t="s">
        <v>554</v>
      </c>
      <c r="V30" s="280">
        <v>0</v>
      </c>
      <c r="W30" s="281">
        <v>0</v>
      </c>
      <c r="X30" s="154">
        <v>0</v>
      </c>
      <c r="Y30" s="154" t="s">
        <v>554</v>
      </c>
      <c r="Z30" s="280">
        <v>0</v>
      </c>
      <c r="AA30" s="281">
        <v>0</v>
      </c>
      <c r="AB30" s="267">
        <f t="shared" si="17"/>
        <v>0</v>
      </c>
      <c r="AC30" s="284">
        <f>J30+N30+R30+V30+Z30</f>
        <v>1.3650320235179793E-2</v>
      </c>
      <c r="AD30" s="213"/>
      <c r="AE30" s="269"/>
    </row>
    <row r="31" spans="1:32" x14ac:dyDescent="0.25">
      <c r="A31" s="58" t="s">
        <v>429</v>
      </c>
      <c r="B31" s="42" t="s">
        <v>162</v>
      </c>
      <c r="C31" s="268" t="s">
        <v>425</v>
      </c>
      <c r="D31" s="281" t="s">
        <v>425</v>
      </c>
      <c r="E31" s="281" t="s">
        <v>425</v>
      </c>
      <c r="F31" s="281" t="s">
        <v>425</v>
      </c>
      <c r="G31" s="266" t="s">
        <v>425</v>
      </c>
      <c r="H31" s="266">
        <v>0</v>
      </c>
      <c r="I31" s="268" t="s">
        <v>554</v>
      </c>
      <c r="J31" s="280">
        <v>3.7540318986837018E-3</v>
      </c>
      <c r="K31" s="281" t="s">
        <v>59</v>
      </c>
      <c r="L31" s="266">
        <v>0</v>
      </c>
      <c r="M31" s="268" t="s">
        <v>554</v>
      </c>
      <c r="N31" s="280">
        <v>0</v>
      </c>
      <c r="O31" s="281" t="s">
        <v>554</v>
      </c>
      <c r="P31" s="154">
        <v>0</v>
      </c>
      <c r="Q31" s="154" t="s">
        <v>554</v>
      </c>
      <c r="R31" s="280">
        <v>0</v>
      </c>
      <c r="S31" s="281">
        <v>0</v>
      </c>
      <c r="T31" s="154">
        <v>0</v>
      </c>
      <c r="U31" s="154" t="s">
        <v>554</v>
      </c>
      <c r="V31" s="280">
        <v>0</v>
      </c>
      <c r="W31" s="281">
        <v>0</v>
      </c>
      <c r="X31" s="154">
        <v>0</v>
      </c>
      <c r="Y31" s="154" t="s">
        <v>554</v>
      </c>
      <c r="Z31" s="280">
        <v>0</v>
      </c>
      <c r="AA31" s="281">
        <v>0</v>
      </c>
      <c r="AB31" s="267">
        <f t="shared" si="17"/>
        <v>0</v>
      </c>
      <c r="AC31" s="284">
        <f>J31+N31+R31+V31+Z31</f>
        <v>3.7540318986837018E-3</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13.266295957642098</v>
      </c>
      <c r="D33" s="280">
        <v>13.252324432563285</v>
      </c>
      <c r="E33" s="285">
        <f>J33+N33+G33+P33+T33+X33</f>
        <v>1.4061919738778297</v>
      </c>
      <c r="F33" s="285">
        <f t="shared" ref="F33" si="18">E33-G33</f>
        <v>0.69611022439949877</v>
      </c>
      <c r="G33" s="266">
        <v>0.71008174947833091</v>
      </c>
      <c r="H33" s="266">
        <v>0</v>
      </c>
      <c r="I33" s="266" t="str">
        <f>I31</f>
        <v/>
      </c>
      <c r="J33" s="280">
        <v>0.69611022439949877</v>
      </c>
      <c r="K33" s="280" t="str">
        <f>K31</f>
        <v>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0.69611022439949877</v>
      </c>
    </row>
    <row r="34" spans="1:30" ht="47.25" x14ac:dyDescent="0.25">
      <c r="A34" s="60" t="s">
        <v>61</v>
      </c>
      <c r="B34" s="59" t="s">
        <v>170</v>
      </c>
      <c r="C34" s="267">
        <f>SUM(C35:C38)</f>
        <v>72.967026970725016</v>
      </c>
      <c r="D34" s="279">
        <f t="shared" ref="D34:G34" si="19">SUM(D35:D38)</f>
        <v>73.008149438875705</v>
      </c>
      <c r="E34" s="285">
        <f t="shared" ref="E34" si="20">J34+N34+G34+P34+T34+X34</f>
        <v>2.3980372188756869</v>
      </c>
      <c r="F34" s="279">
        <f t="shared" si="19"/>
        <v>2.3980372188756869</v>
      </c>
      <c r="G34" s="267">
        <f t="shared" si="19"/>
        <v>0</v>
      </c>
      <c r="H34" s="267">
        <f>SUM(H35:H38)</f>
        <v>0</v>
      </c>
      <c r="I34" s="267" t="s">
        <v>425</v>
      </c>
      <c r="J34" s="279">
        <f t="shared" ref="J34" si="21">SUM(J35:J38)</f>
        <v>2.3980372188756869</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2.3980372188756869</v>
      </c>
      <c r="AD34" s="213"/>
    </row>
    <row r="35" spans="1:30" x14ac:dyDescent="0.25">
      <c r="A35" s="60" t="s">
        <v>169</v>
      </c>
      <c r="B35" s="42" t="s">
        <v>168</v>
      </c>
      <c r="C35" s="266">
        <v>3.096355</v>
      </c>
      <c r="D35" s="280">
        <v>3.096355</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66.920187434493116</v>
      </c>
      <c r="D36" s="280">
        <v>67.034450255634425</v>
      </c>
      <c r="E36" s="285">
        <f>J36+N36+G36+P36+T36+X36</f>
        <v>2.3797883156344155</v>
      </c>
      <c r="F36" s="285">
        <f t="shared" ref="F36:F37" si="30">E36-G36</f>
        <v>2.3797883156344155</v>
      </c>
      <c r="G36" s="266">
        <v>0</v>
      </c>
      <c r="H36" s="266">
        <v>0</v>
      </c>
      <c r="I36" s="266">
        <v>0</v>
      </c>
      <c r="J36" s="280">
        <v>2.3797883156344155</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2.3797883156344155</v>
      </c>
    </row>
    <row r="37" spans="1:30" x14ac:dyDescent="0.25">
      <c r="A37" s="60" t="s">
        <v>165</v>
      </c>
      <c r="B37" s="42" t="s">
        <v>164</v>
      </c>
      <c r="C37" s="266">
        <v>0.35772649763822872</v>
      </c>
      <c r="D37" s="280">
        <v>0.35841370588346055</v>
      </c>
      <c r="E37" s="285">
        <f>J37+N37+G37+P37+T37+X37</f>
        <v>1.4312705883460569E-2</v>
      </c>
      <c r="F37" s="285">
        <f t="shared" si="30"/>
        <v>1.4312705883460569E-2</v>
      </c>
      <c r="G37" s="266">
        <v>0</v>
      </c>
      <c r="H37" s="266">
        <v>0</v>
      </c>
      <c r="I37" s="266">
        <v>0</v>
      </c>
      <c r="J37" s="280">
        <v>1.4312705883460569E-2</v>
      </c>
      <c r="K37" s="281" t="s">
        <v>59</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1.4312705883460569E-2</v>
      </c>
    </row>
    <row r="38" spans="1:30" x14ac:dyDescent="0.25">
      <c r="A38" s="60" t="s">
        <v>163</v>
      </c>
      <c r="B38" s="42" t="s">
        <v>162</v>
      </c>
      <c r="C38" s="266">
        <v>2.5927580385936655</v>
      </c>
      <c r="D38" s="280">
        <v>2.5189304773578116</v>
      </c>
      <c r="E38" s="285">
        <f>J38+N38+G38+P38+T38+X38</f>
        <v>3.9361973578110098E-3</v>
      </c>
      <c r="F38" s="285">
        <f>E38-G38</f>
        <v>3.9361973578110098E-3</v>
      </c>
      <c r="G38" s="266">
        <v>0</v>
      </c>
      <c r="H38" s="266">
        <v>0</v>
      </c>
      <c r="I38" s="266">
        <v>0</v>
      </c>
      <c r="J38" s="280">
        <v>3.9361973578110098E-3</v>
      </c>
      <c r="K38" s="281" t="s">
        <v>59</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3.9361973578110098E-3</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v>
      </c>
      <c r="D54" s="280">
        <v>3</v>
      </c>
      <c r="E54" s="285">
        <f t="shared" si="34"/>
        <v>1</v>
      </c>
      <c r="F54" s="285">
        <f t="shared" si="33"/>
        <v>1</v>
      </c>
      <c r="G54" s="266">
        <v>0</v>
      </c>
      <c r="H54" s="266">
        <v>0</v>
      </c>
      <c r="I54" s="268">
        <v>0</v>
      </c>
      <c r="J54" s="280">
        <v>1</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1</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72.967026970725001</v>
      </c>
      <c r="D56" s="280">
        <v>73.008149438875705</v>
      </c>
      <c r="E56" s="285">
        <f t="shared" ref="E56:E61" si="36">J56+N56+G56+P56+T56+X56</f>
        <v>2.3980372188756873</v>
      </c>
      <c r="F56" s="280">
        <f t="shared" si="33"/>
        <v>2.3980372188756873</v>
      </c>
      <c r="G56" s="266">
        <v>0</v>
      </c>
      <c r="H56" s="266">
        <v>0</v>
      </c>
      <c r="I56" s="268">
        <v>0</v>
      </c>
      <c r="J56" s="280">
        <v>2.3980372188756873</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2.3980372188756873</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v>
      </c>
      <c r="D61" s="280">
        <v>3</v>
      </c>
      <c r="E61" s="285">
        <f t="shared" si="36"/>
        <v>1</v>
      </c>
      <c r="F61" s="285">
        <f t="shared" si="33"/>
        <v>1</v>
      </c>
      <c r="G61" s="266">
        <v>0</v>
      </c>
      <c r="H61" s="266">
        <v>0</v>
      </c>
      <c r="I61" s="268">
        <v>0</v>
      </c>
      <c r="J61" s="280">
        <v>1</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1</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I17" zoomScale="80" zoomScaleSheetLayoutView="80" workbookViewId="0">
      <selection activeCell="AX17"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M_00.0058.000058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557</v>
      </c>
      <c r="AY22" s="465" t="s">
        <v>556</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44042</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53408.320699999997</v>
      </c>
      <c r="Q26" s="177" t="s">
        <v>425</v>
      </c>
      <c r="R26" s="179">
        <f>SUM(R27:R86)</f>
        <v>53408.320699999997</v>
      </c>
      <c r="S26" s="177" t="s">
        <v>425</v>
      </c>
      <c r="T26" s="177" t="s">
        <v>425</v>
      </c>
      <c r="U26" s="177" t="s">
        <v>425</v>
      </c>
      <c r="V26" s="177" t="s">
        <v>425</v>
      </c>
      <c r="W26" s="177" t="s">
        <v>425</v>
      </c>
      <c r="X26" s="177" t="s">
        <v>425</v>
      </c>
      <c r="Y26" s="177" t="s">
        <v>425</v>
      </c>
      <c r="Z26" s="177" t="s">
        <v>425</v>
      </c>
      <c r="AA26" s="177" t="s">
        <v>425</v>
      </c>
      <c r="AB26" s="179">
        <f>SUM(AB27:AB86)</f>
        <v>2121.4106999999999</v>
      </c>
      <c r="AC26" s="177" t="s">
        <v>425</v>
      </c>
      <c r="AD26" s="179">
        <f>SUM(AD27:AD86)</f>
        <v>79308.598759999993</v>
      </c>
      <c r="AE26" s="179">
        <f>SUM(AE27:AE86)</f>
        <v>2454.2033999999862</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68982.821840000004</v>
      </c>
      <c r="AY26" s="179">
        <f t="shared" si="46"/>
        <v>76854.39536000001</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48930</v>
      </c>
      <c r="Q27" s="214" t="s">
        <v>512</v>
      </c>
      <c r="R27" s="215">
        <v>48930</v>
      </c>
      <c r="S27" s="214" t="s">
        <v>513</v>
      </c>
      <c r="T27" s="214" t="s">
        <v>513</v>
      </c>
      <c r="U27" s="214">
        <v>3</v>
      </c>
      <c r="V27" s="214">
        <v>1</v>
      </c>
      <c r="W27" s="214" t="s">
        <v>514</v>
      </c>
      <c r="X27" s="214" t="s">
        <v>515</v>
      </c>
      <c r="Y27" s="214" t="s">
        <v>516</v>
      </c>
      <c r="Z27" s="214">
        <v>1</v>
      </c>
      <c r="AA27" s="214" t="s">
        <v>515</v>
      </c>
      <c r="AB27" s="215" t="s">
        <v>515</v>
      </c>
      <c r="AC27" s="214" t="s">
        <v>517</v>
      </c>
      <c r="AD27" s="215">
        <v>76762.906799999997</v>
      </c>
      <c r="AE27" s="291">
        <f>IF(IFERROR(AD27-AY27,"нд")&lt;0,0,IFERROR(AD27-AY27,"нд"))</f>
        <v>2.5999998615588993E-4</v>
      </c>
      <c r="AF27" s="214">
        <v>31907874467</v>
      </c>
      <c r="AG27" s="214" t="s">
        <v>518</v>
      </c>
      <c r="AH27" s="214" t="s">
        <v>519</v>
      </c>
      <c r="AI27" s="216">
        <v>43616</v>
      </c>
      <c r="AJ27" s="216">
        <v>43601</v>
      </c>
      <c r="AK27" s="216" t="s">
        <v>520</v>
      </c>
      <c r="AL27" s="216">
        <v>43614</v>
      </c>
      <c r="AM27" s="214" t="s">
        <v>425</v>
      </c>
      <c r="AN27" s="214" t="s">
        <v>425</v>
      </c>
      <c r="AO27" s="214" t="s">
        <v>425</v>
      </c>
      <c r="AP27" s="214" t="s">
        <v>425</v>
      </c>
      <c r="AQ27" s="216">
        <v>43634</v>
      </c>
      <c r="AR27" s="216">
        <v>43641</v>
      </c>
      <c r="AS27" s="216">
        <v>43634</v>
      </c>
      <c r="AT27" s="216">
        <v>43641</v>
      </c>
      <c r="AU27" s="216">
        <v>44555</v>
      </c>
      <c r="AV27" s="214" t="s">
        <v>425</v>
      </c>
      <c r="AW27" s="214" t="s">
        <v>425</v>
      </c>
      <c r="AX27" s="217">
        <v>68649.083989999999</v>
      </c>
      <c r="AY27" s="217">
        <v>76762.906540000011</v>
      </c>
      <c r="AZ27" s="215" t="s">
        <v>521</v>
      </c>
      <c r="BA27" s="215" t="s">
        <v>522</v>
      </c>
      <c r="BB27" s="215" t="s">
        <v>514</v>
      </c>
      <c r="BC27" s="215" t="s">
        <v>523</v>
      </c>
      <c r="BD27" s="215" t="str">
        <f>CONCATENATE(BB27,", ",BA27,", ",N27,", ","договор № ",BC27)</f>
        <v>ООО Компания "ПроектСтрой", СМР, Исполнение функций технического заказчика по строительству объекта "Производственная база со складским и гаражным хозяйством", договор № ИП-19-00197 от 25.06.2019</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524</v>
      </c>
      <c r="N28" s="214" t="s">
        <v>525</v>
      </c>
      <c r="O28" s="214" t="s">
        <v>511</v>
      </c>
      <c r="P28" s="215">
        <v>2121.4106999999999</v>
      </c>
      <c r="Q28" s="214" t="s">
        <v>512</v>
      </c>
      <c r="R28" s="215">
        <v>2121.4106999999999</v>
      </c>
      <c r="S28" s="214" t="s">
        <v>526</v>
      </c>
      <c r="T28" s="214" t="s">
        <v>527</v>
      </c>
      <c r="U28" s="214" t="s">
        <v>425</v>
      </c>
      <c r="V28" s="214" t="s">
        <v>425</v>
      </c>
      <c r="W28" s="214" t="s">
        <v>425</v>
      </c>
      <c r="X28" s="214" t="s">
        <v>425</v>
      </c>
      <c r="Y28" s="214" t="s">
        <v>425</v>
      </c>
      <c r="Z28" s="214" t="s">
        <v>425</v>
      </c>
      <c r="AA28" s="214" t="s">
        <v>425</v>
      </c>
      <c r="AB28" s="215">
        <v>2121.4106999999999</v>
      </c>
      <c r="AC28" s="214" t="s">
        <v>528</v>
      </c>
      <c r="AD28" s="215">
        <v>2545.6919600000001</v>
      </c>
      <c r="AE28" s="291">
        <f t="shared" ref="AE28:AE86" si="49">IF(IFERROR(AD28-AY28,"нд")&lt;0,0,IFERROR(AD28-AY28,"нд"))</f>
        <v>2454.2031400000001</v>
      </c>
      <c r="AF28" s="214" t="s">
        <v>425</v>
      </c>
      <c r="AG28" s="214" t="s">
        <v>529</v>
      </c>
      <c r="AH28" s="214" t="s">
        <v>425</v>
      </c>
      <c r="AI28" s="216" t="s">
        <v>425</v>
      </c>
      <c r="AJ28" s="216" t="s">
        <v>425</v>
      </c>
      <c r="AK28" s="216" t="s">
        <v>425</v>
      </c>
      <c r="AL28" s="216" t="s">
        <v>425</v>
      </c>
      <c r="AM28" s="214" t="s">
        <v>530</v>
      </c>
      <c r="AN28" s="214" t="s">
        <v>531</v>
      </c>
      <c r="AO28" s="214">
        <v>43544</v>
      </c>
      <c r="AP28" s="214" t="s">
        <v>532</v>
      </c>
      <c r="AQ28" s="216">
        <v>43670</v>
      </c>
      <c r="AR28" s="216">
        <v>43670</v>
      </c>
      <c r="AS28" s="216">
        <v>43670</v>
      </c>
      <c r="AT28" s="216">
        <v>43466</v>
      </c>
      <c r="AU28" s="216">
        <v>44560</v>
      </c>
      <c r="AV28" s="214" t="s">
        <v>425</v>
      </c>
      <c r="AW28" s="214" t="s">
        <v>425</v>
      </c>
      <c r="AX28" s="215">
        <v>333.73784999999998</v>
      </c>
      <c r="AY28" s="215">
        <v>91.488820000000004</v>
      </c>
      <c r="AZ28" s="215" t="s">
        <v>533</v>
      </c>
      <c r="BA28" s="215" t="s">
        <v>524</v>
      </c>
      <c r="BB28" s="215" t="s">
        <v>528</v>
      </c>
      <c r="BC28" s="215" t="s">
        <v>534</v>
      </c>
      <c r="BD28" s="215" t="str">
        <f t="shared" ref="BD28:BD86" si="50">CONCATENATE(BB28,", ",BA28,", ",N28,", ","договор № ",BC28)</f>
        <v>ТУ Росимущества в Новосибирской области, Услуга, Аренда земельных участков, договор № №397-рз от 24.07.2019</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535</v>
      </c>
      <c r="O29" s="214" t="s">
        <v>511</v>
      </c>
      <c r="P29" s="215">
        <v>2356.91</v>
      </c>
      <c r="Q29" s="214" t="s">
        <v>512</v>
      </c>
      <c r="R29" s="215">
        <v>2356.91</v>
      </c>
      <c r="S29" s="214" t="s">
        <v>536</v>
      </c>
      <c r="T29" s="214" t="s">
        <v>536</v>
      </c>
      <c r="U29" s="214">
        <v>2</v>
      </c>
      <c r="V29" s="214" t="s">
        <v>425</v>
      </c>
      <c r="W29" s="214" t="s">
        <v>425</v>
      </c>
      <c r="X29" s="214" t="s">
        <v>425</v>
      </c>
      <c r="Y29" s="214" t="s">
        <v>425</v>
      </c>
      <c r="Z29" s="214" t="s">
        <v>425</v>
      </c>
      <c r="AA29" s="214" t="s">
        <v>425</v>
      </c>
      <c r="AB29" s="215" t="s">
        <v>425</v>
      </c>
      <c r="AC29" s="214" t="s">
        <v>425</v>
      </c>
      <c r="AD29" s="215" t="s">
        <v>425</v>
      </c>
      <c r="AE29" s="291" t="str">
        <f t="shared" si="49"/>
        <v>нд</v>
      </c>
      <c r="AF29" s="214">
        <v>32312541013</v>
      </c>
      <c r="AG29" s="214" t="s">
        <v>518</v>
      </c>
      <c r="AH29" s="214" t="s">
        <v>519</v>
      </c>
      <c r="AI29" s="216">
        <v>45107</v>
      </c>
      <c r="AJ29" s="216">
        <v>45107</v>
      </c>
      <c r="AK29" s="216">
        <v>45141</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521</v>
      </c>
      <c r="BA29" s="215" t="s">
        <v>522</v>
      </c>
      <c r="BB29" s="215" t="s">
        <v>537</v>
      </c>
      <c r="BC29" s="215" t="s">
        <v>537</v>
      </c>
      <c r="BD29" s="215" t="str">
        <f t="shared" si="50"/>
        <v>Закупочная процедура не состоялась, СМР, Выполнение строительно-монтажных и пусконаладочных работ по устройству внутреннего противопожарного водопровода и эвакуационных выходов здания "Гараж на 5 машиномест" на ПС 220 кВ Восточная", договор № Закупочная процедура не состоялась</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M_00.0058.000058</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443</v>
      </c>
    </row>
    <row r="22" spans="1:2" x14ac:dyDescent="0.25">
      <c r="A22" s="157" t="s">
        <v>306</v>
      </c>
      <c r="B22" s="157" t="s">
        <v>553</v>
      </c>
    </row>
    <row r="23" spans="1:2" x14ac:dyDescent="0.25">
      <c r="A23" s="157" t="s">
        <v>288</v>
      </c>
      <c r="B23" s="157" t="s">
        <v>540</v>
      </c>
    </row>
    <row r="24" spans="1:2" x14ac:dyDescent="0.25">
      <c r="A24" s="157" t="s">
        <v>307</v>
      </c>
      <c r="B24" s="157" t="s">
        <v>425</v>
      </c>
    </row>
    <row r="25" spans="1:2" x14ac:dyDescent="0.25">
      <c r="A25" s="158" t="s">
        <v>308</v>
      </c>
      <c r="B25" s="175">
        <v>45687</v>
      </c>
    </row>
    <row r="26" spans="1:2" x14ac:dyDescent="0.25">
      <c r="A26" s="158" t="s">
        <v>309</v>
      </c>
      <c r="B26" s="160" t="s">
        <v>552</v>
      </c>
    </row>
    <row r="27" spans="1:2" x14ac:dyDescent="0.25">
      <c r="A27" s="160" t="str">
        <f>CONCATENATE("Стоимость проекта в прогнозных ценах, млн. руб. с НДС")</f>
        <v>Стоимость проекта в прогнозных ценах, млн. руб. с НДС</v>
      </c>
      <c r="B27" s="171">
        <v>80.053595819525214</v>
      </c>
    </row>
    <row r="28" spans="1:2" ht="93.75" customHeight="1" x14ac:dyDescent="0.25">
      <c r="A28" s="159" t="s">
        <v>310</v>
      </c>
      <c r="B28" s="162" t="s">
        <v>541</v>
      </c>
    </row>
    <row r="29" spans="1:2" ht="28.5" x14ac:dyDescent="0.25">
      <c r="A29" s="160" t="s">
        <v>311</v>
      </c>
      <c r="B29" s="171">
        <f>'7. Паспорт отчет о закупке'!$AB$26*1.2/1000</f>
        <v>2.5456928399999996</v>
      </c>
    </row>
    <row r="30" spans="1:2" ht="28.5" x14ac:dyDescent="0.25">
      <c r="A30" s="160" t="s">
        <v>312</v>
      </c>
      <c r="B30" s="171">
        <f>'7. Паспорт отчет о закупке'!$AD$26/1000</f>
        <v>79.308598759999995</v>
      </c>
    </row>
    <row r="31" spans="1:2" x14ac:dyDescent="0.25">
      <c r="A31" s="159" t="s">
        <v>313</v>
      </c>
      <c r="B31" s="161"/>
    </row>
    <row r="32" spans="1:2" ht="28.5" x14ac:dyDescent="0.25">
      <c r="A32" s="160" t="s">
        <v>314</v>
      </c>
      <c r="B32" s="171">
        <f>SUM(SUMIF(B33,"&gt;0",B33),SUMIF(B37,"&gt;0",B37),SUMIF(B41,"&gt;0",B41),SUMIF(B45,"&gt;0",B45),SUMIF(B49,"&gt;0",B49),SUMIF(B53,"&gt;0",B53))</f>
        <v>76.762906799999996</v>
      </c>
    </row>
    <row r="33" spans="1:2" ht="30" x14ac:dyDescent="0.25">
      <c r="A33" s="168" t="s">
        <v>433</v>
      </c>
      <c r="B33" s="161">
        <f>IFERROR(IF(VLOOKUP(1,'7. Паспорт отчет о закупке'!$A$27:$CD$86,52,0)="ИП",VLOOKUP(1,'7. Паспорт отчет о закупке'!$A$27:$CD$86,30,0)/1000,"нд"),"нд")</f>
        <v>76.762906799999996</v>
      </c>
    </row>
    <row r="34" spans="1:2" x14ac:dyDescent="0.25">
      <c r="A34" s="168" t="s">
        <v>315</v>
      </c>
      <c r="B34" s="161">
        <f>IF(B33="нд","нд",$B33/$B$27*100)</f>
        <v>95.889392617735965</v>
      </c>
    </row>
    <row r="35" spans="1:2" x14ac:dyDescent="0.25">
      <c r="A35" s="168" t="s">
        <v>316</v>
      </c>
      <c r="B35" s="161">
        <f>IF(VLOOKUP(1,'7. Паспорт отчет о закупке'!$A$27:$CD$86,52,0)="ИП",VLOOKUP(1,'7. Паспорт отчет о закупке'!$A$27:$CD$86,51,0)/1000,"нд")</f>
        <v>76.762906540000017</v>
      </c>
    </row>
    <row r="36" spans="1:2" x14ac:dyDescent="0.25">
      <c r="A36" s="168" t="s">
        <v>437</v>
      </c>
      <c r="B36" s="161">
        <f>IF(VLOOKUP(1,'7. Паспорт отчет о закупке'!$A$27:$CD$86,52,0)="ИП",VLOOKUP(1,'7. Паспорт отчет о закупке'!$A$27:$CD$86,50,0)/1000,"нд")</f>
        <v>68.649083989999994</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e">
        <f>IF(VLOOKUP(3,'7. Паспорт отчет о закупке'!$A$27:$CD$86,52,0)="ИП",VLOOKUP(3,'7. Паспорт отчет о закупке'!$A$27:$CD$86,30,0)/1000,"нд")</f>
        <v>#VALUE!</v>
      </c>
    </row>
    <row r="42" spans="1:2" x14ac:dyDescent="0.25">
      <c r="A42" s="168" t="s">
        <v>315</v>
      </c>
      <c r="B42" s="161" t="e">
        <f>IF(B41="нд","нд",$B41/$B$27*100)</f>
        <v>#VALUE!</v>
      </c>
    </row>
    <row r="43" spans="1:2" x14ac:dyDescent="0.25">
      <c r="A43" s="168" t="s">
        <v>316</v>
      </c>
      <c r="B43" s="161">
        <f>IF(VLOOKUP(3,'7. Паспорт отчет о закупке'!$A$27:$CD$86,52,0)="ИП",VLOOKUP(3,'7. Паспорт отчет о закупке'!$A$27:$CD$86,51,0)/1000,"нд")</f>
        <v>0</v>
      </c>
    </row>
    <row r="44" spans="1:2" x14ac:dyDescent="0.25">
      <c r="A44" s="168" t="s">
        <v>437</v>
      </c>
      <c r="B44" s="161">
        <f>IF(VLOOKUP(3,'7. Паспорт отчет о закупке'!$A$27:$CD$86,52,0)="ИП",VLOOKUP(3,'7. Паспорт отчет о закупке'!$A$27:$CD$86,50,0)/1000,"нд")</f>
        <v>0</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95.889392617735965</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21.999261644290307</v>
      </c>
      <c r="C88" s="194"/>
      <c r="D88" s="194"/>
      <c r="E88" s="194"/>
      <c r="F88" s="194"/>
      <c r="G88" s="194"/>
    </row>
    <row r="89" spans="1:7" x14ac:dyDescent="0.25">
      <c r="A89" s="158" t="s">
        <v>323</v>
      </c>
      <c r="B89" s="171">
        <f>'6.2. Паспорт фин осв ввод'!D24-'6.2. Паспорт фин осв ввод'!E24</f>
        <v>75.876934473128216</v>
      </c>
    </row>
    <row r="90" spans="1:7" x14ac:dyDescent="0.25">
      <c r="A90" s="158" t="s">
        <v>436</v>
      </c>
      <c r="B90" s="171">
        <f>IFERROR(SUM(B91*1.2/$B$27*100),0)</f>
        <v>105.84425820799133</v>
      </c>
    </row>
    <row r="91" spans="1:7" x14ac:dyDescent="0.25">
      <c r="A91" s="158" t="s">
        <v>441</v>
      </c>
      <c r="B91" s="171">
        <f>'6.2. Паспорт фин осв ввод'!D34-'6.2. Паспорт фин осв ввод'!E34</f>
        <v>70.610112220000019</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Компания "ПроектСтрой", СМР, Исполнение функций технического заказчика по строительству объекта "Производственная база со складским и гаражным хозяйством", договор № ИП-19-00197 от 25.06.2019
ТУ Росимущества в Новосибирской области, Услуга, Аренда земельных участков, договор № №397-рз от 24.07.2019
Закупочная процедура не состоялась, СМР, Выполнение строительно-монтажных и пусконаладочных работ по устройству внутреннего противопожарного водопровода и эвакуационных выходов здания "Гараж на 5 машиномест" на ПС 220 кВ Восточная", договор № Закупочная процедура не состоялась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M_00.0058.000058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M_00.0058.000058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M_00.0058.000058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443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550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551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M_00.0058.000058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M_00.0058.000058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M_00.0058.000058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N42" sqref="N4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558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M_00.0058.000058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43466</v>
      </c>
      <c r="D25" s="255">
        <v>44599</v>
      </c>
      <c r="E25" s="255">
        <v>43466</v>
      </c>
      <c r="F25" s="255">
        <v>44599</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43466</v>
      </c>
      <c r="D31" s="255">
        <v>43641</v>
      </c>
      <c r="E31" s="255">
        <v>43466</v>
      </c>
      <c r="F31" s="255">
        <v>43641</v>
      </c>
      <c r="G31" s="260">
        <v>1</v>
      </c>
      <c r="H31" s="260" t="s">
        <v>559</v>
      </c>
      <c r="I31" s="257" t="s">
        <v>425</v>
      </c>
      <c r="J31" s="257" t="s">
        <v>425</v>
      </c>
    </row>
    <row r="32" spans="1:12" x14ac:dyDescent="0.25">
      <c r="A32" s="257" t="s">
        <v>466</v>
      </c>
      <c r="B32" s="258" t="s">
        <v>467</v>
      </c>
      <c r="C32" s="255">
        <v>43794</v>
      </c>
      <c r="D32" s="255">
        <v>44555</v>
      </c>
      <c r="E32" s="255">
        <v>43794</v>
      </c>
      <c r="F32" s="255">
        <v>44555</v>
      </c>
      <c r="G32" s="260">
        <v>1</v>
      </c>
      <c r="H32" s="260" t="s">
        <v>559</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v>44867</v>
      </c>
      <c r="F35" s="255" t="s">
        <v>425</v>
      </c>
      <c r="G35" s="260" t="s">
        <v>425</v>
      </c>
      <c r="H35" s="260" t="s">
        <v>425</v>
      </c>
      <c r="I35" s="257" t="s">
        <v>425</v>
      </c>
      <c r="J35" s="257" t="s">
        <v>425</v>
      </c>
    </row>
    <row r="36" spans="1:10" x14ac:dyDescent="0.25">
      <c r="A36" s="257" t="s">
        <v>474</v>
      </c>
      <c r="B36" s="258" t="s">
        <v>475</v>
      </c>
      <c r="C36" s="255">
        <v>44556</v>
      </c>
      <c r="D36" s="255">
        <v>44599</v>
      </c>
      <c r="E36" s="255">
        <v>44556</v>
      </c>
      <c r="F36" s="255">
        <v>44599</v>
      </c>
      <c r="G36" s="260">
        <v>1</v>
      </c>
      <c r="H36" s="260" t="s">
        <v>559</v>
      </c>
      <c r="I36" s="257" t="s">
        <v>425</v>
      </c>
      <c r="J36" s="257" t="s">
        <v>425</v>
      </c>
    </row>
    <row r="37" spans="1:10" x14ac:dyDescent="0.25">
      <c r="A37" s="257" t="s">
        <v>476</v>
      </c>
      <c r="B37" s="258" t="s">
        <v>477</v>
      </c>
      <c r="C37" s="255">
        <v>43794</v>
      </c>
      <c r="D37" s="255">
        <v>44555</v>
      </c>
      <c r="E37" s="255">
        <v>43794</v>
      </c>
      <c r="F37" s="255">
        <v>44555</v>
      </c>
      <c r="G37" s="260">
        <v>1</v>
      </c>
      <c r="H37" s="260" t="s">
        <v>559</v>
      </c>
      <c r="I37" s="257" t="s">
        <v>425</v>
      </c>
      <c r="J37" s="257" t="s">
        <v>425</v>
      </c>
    </row>
    <row r="38" spans="1:10" ht="31.5" x14ac:dyDescent="0.25">
      <c r="A38" s="252">
        <v>2</v>
      </c>
      <c r="B38" s="254" t="s">
        <v>503</v>
      </c>
      <c r="C38" s="255" t="s">
        <v>425</v>
      </c>
      <c r="D38" s="255" t="s">
        <v>425</v>
      </c>
      <c r="E38" s="255">
        <v>43466</v>
      </c>
      <c r="F38" s="255">
        <v>43641</v>
      </c>
      <c r="G38" s="261">
        <v>1</v>
      </c>
      <c r="H38" s="261">
        <v>1</v>
      </c>
      <c r="I38" s="252" t="s">
        <v>425</v>
      </c>
      <c r="J38" s="252" t="s">
        <v>425</v>
      </c>
    </row>
    <row r="39" spans="1:10" ht="31.5" x14ac:dyDescent="0.25">
      <c r="A39" s="262" t="s">
        <v>478</v>
      </c>
      <c r="B39" s="258" t="s">
        <v>479</v>
      </c>
      <c r="C39" s="255">
        <v>43466</v>
      </c>
      <c r="D39" s="255">
        <v>43641</v>
      </c>
      <c r="E39" s="255">
        <v>43466</v>
      </c>
      <c r="F39" s="255">
        <v>43641</v>
      </c>
      <c r="G39" s="263">
        <v>1</v>
      </c>
      <c r="H39" s="263" t="s">
        <v>559</v>
      </c>
      <c r="I39" s="257" t="s">
        <v>425</v>
      </c>
      <c r="J39" s="257" t="s">
        <v>425</v>
      </c>
    </row>
    <row r="40" spans="1:10" x14ac:dyDescent="0.25">
      <c r="A40" s="262" t="s">
        <v>480</v>
      </c>
      <c r="B40" s="258" t="s">
        <v>481</v>
      </c>
      <c r="C40" s="255" t="s">
        <v>425</v>
      </c>
      <c r="D40" s="255" t="s">
        <v>425</v>
      </c>
      <c r="E40" s="255" t="s">
        <v>425</v>
      </c>
      <c r="F40" s="255" t="s">
        <v>425</v>
      </c>
      <c r="G40" s="263" t="s">
        <v>425</v>
      </c>
      <c r="H40" s="263" t="s">
        <v>425</v>
      </c>
      <c r="I40" s="257" t="s">
        <v>425</v>
      </c>
      <c r="J40" s="257" t="s">
        <v>425</v>
      </c>
    </row>
    <row r="41" spans="1:10" x14ac:dyDescent="0.25">
      <c r="A41" s="252">
        <v>3</v>
      </c>
      <c r="B41" s="254" t="s">
        <v>482</v>
      </c>
      <c r="C41" s="255">
        <v>43709</v>
      </c>
      <c r="D41" s="255">
        <v>44068</v>
      </c>
      <c r="E41" s="255">
        <v>43709</v>
      </c>
      <c r="F41" s="255">
        <v>44068</v>
      </c>
      <c r="G41" s="261">
        <v>1</v>
      </c>
      <c r="H41" s="261">
        <v>1</v>
      </c>
      <c r="I41" s="252" t="s">
        <v>425</v>
      </c>
      <c r="J41" s="252" t="s">
        <v>425</v>
      </c>
    </row>
    <row r="42" spans="1:10" x14ac:dyDescent="0.25">
      <c r="A42" s="257" t="s">
        <v>483</v>
      </c>
      <c r="B42" s="258" t="s">
        <v>484</v>
      </c>
      <c r="C42" s="255">
        <v>43709</v>
      </c>
      <c r="D42" s="255">
        <v>44068</v>
      </c>
      <c r="E42" s="255">
        <v>43709</v>
      </c>
      <c r="F42" s="255">
        <v>44068</v>
      </c>
      <c r="G42" s="263">
        <v>1</v>
      </c>
      <c r="H42" s="263" t="s">
        <v>559</v>
      </c>
      <c r="I42" s="257" t="s">
        <v>425</v>
      </c>
      <c r="J42" s="257" t="s">
        <v>425</v>
      </c>
    </row>
    <row r="43" spans="1:10" x14ac:dyDescent="0.25">
      <c r="A43" s="257" t="s">
        <v>485</v>
      </c>
      <c r="B43" s="258" t="s">
        <v>486</v>
      </c>
      <c r="C43" s="255" t="s">
        <v>425</v>
      </c>
      <c r="D43" s="255" t="s">
        <v>425</v>
      </c>
      <c r="E43" s="255" t="s">
        <v>425</v>
      </c>
      <c r="F43" s="255" t="s">
        <v>425</v>
      </c>
      <c r="G43" s="263" t="s">
        <v>425</v>
      </c>
      <c r="H43" s="263" t="s">
        <v>425</v>
      </c>
      <c r="I43" s="257" t="s">
        <v>425</v>
      </c>
      <c r="J43" s="257" t="s">
        <v>425</v>
      </c>
    </row>
    <row r="44" spans="1:10" x14ac:dyDescent="0.25">
      <c r="A44" s="257" t="s">
        <v>487</v>
      </c>
      <c r="B44" s="258" t="s">
        <v>488</v>
      </c>
      <c r="C44" s="255" t="s">
        <v>425</v>
      </c>
      <c r="D44" s="255" t="s">
        <v>425</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t="s">
        <v>425</v>
      </c>
      <c r="D47" s="255" t="s">
        <v>425</v>
      </c>
      <c r="E47" s="255" t="s">
        <v>425</v>
      </c>
      <c r="F47" s="255" t="s">
        <v>425</v>
      </c>
      <c r="G47" s="263" t="s">
        <v>425</v>
      </c>
      <c r="H47" s="263" t="s">
        <v>425</v>
      </c>
      <c r="I47" s="257" t="s">
        <v>425</v>
      </c>
      <c r="J47" s="257" t="s">
        <v>425</v>
      </c>
    </row>
    <row r="48" spans="1:10" x14ac:dyDescent="0.25">
      <c r="A48" s="252">
        <v>4</v>
      </c>
      <c r="B48" s="254" t="s">
        <v>495</v>
      </c>
      <c r="C48" s="255">
        <v>44042</v>
      </c>
      <c r="D48" s="255">
        <v>44042</v>
      </c>
      <c r="E48" s="255">
        <v>44042</v>
      </c>
      <c r="F48" s="255" t="s">
        <v>425</v>
      </c>
      <c r="G48" s="261">
        <v>0.95</v>
      </c>
      <c r="H48" s="261">
        <v>1</v>
      </c>
      <c r="I48" s="252" t="s">
        <v>425</v>
      </c>
      <c r="J48" s="252" t="s">
        <v>425</v>
      </c>
    </row>
    <row r="49" spans="1:10" x14ac:dyDescent="0.25">
      <c r="A49" s="257" t="s">
        <v>496</v>
      </c>
      <c r="B49" s="258" t="s">
        <v>497</v>
      </c>
      <c r="C49" s="255" t="s">
        <v>425</v>
      </c>
      <c r="D49" s="255" t="s">
        <v>425</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44042</v>
      </c>
      <c r="D53" s="255">
        <v>44042</v>
      </c>
      <c r="E53" s="255">
        <v>44042</v>
      </c>
      <c r="F53" s="255" t="s">
        <v>425</v>
      </c>
      <c r="G53" s="263" t="s">
        <v>555</v>
      </c>
      <c r="H53" s="263" t="s">
        <v>559</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2025-02-13T08:57:08Z</dcterms:modified>
</cp:coreProperties>
</file>