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5062CE93-3D69-4B91-BABD-AEEF4A914382}"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4" i="5" l="1"/>
  <c r="C34" i="5"/>
  <c r="D34" i="5"/>
  <c r="E34" i="5"/>
  <c r="F34" i="5"/>
  <c r="G34" i="5"/>
  <c r="H34" i="5"/>
  <c r="I34" i="5"/>
  <c r="J34" i="5"/>
  <c r="K34" i="5"/>
  <c r="L34" i="5"/>
  <c r="AE34" i="5"/>
  <c r="BD34" i="5"/>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9" i="5"/>
  <c r="AE37" i="5"/>
  <c r="AE51" i="5"/>
  <c r="AE27" i="5"/>
  <c r="AE74" i="5"/>
  <c r="AE84" i="5"/>
  <c r="AE46" i="5"/>
  <c r="AE38" i="5"/>
  <c r="AE44" i="5"/>
  <c r="AE36" i="5"/>
  <c r="AE41" i="5"/>
  <c r="AE29" i="5"/>
  <c r="AE42"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<sst xmlns="http://schemas.openxmlformats.org/spreadsheetml/2006/main" count="4402" uniqueCount="591">
  <si>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</si>
  <si>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</si>
  <si>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</si>
  <si>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</si>
  <si>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</si>
  <si>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</si>
  <si>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</si>
  <si>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</si>
  <si>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</si>
  <si>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</si>
  <si>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</si>
  <si>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</si>
  <si>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</si>
  <si>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</si>
  <si>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</si>
  <si>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</si>
  <si>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</si>
  <si>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</si>
  <si>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</si>
  <si>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</si>
  <si>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</si>
  <si>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</si>
  <si>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</si>
  <si>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</si>
  <si>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</si>
  <si>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</si>
  <si>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</si>
  <si>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</si>
  <si>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</si>
  <si>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</si>
  <si>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</si>
  <si>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</si>
  <si>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</si>
  <si>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</si>
  <si>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</si>
  <si>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</si>
  <si>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</si>
  <si>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</si>
  <si>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</si>
  <si>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</si>
  <si>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</si>
  <si>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</si>
  <si>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</si>
  <si>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</si>
  <si>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</si>
  <si>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</si>
  <si>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</si>
  <si>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</si>
  <si>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</si>
  <si>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</si>
  <si>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</si>
  <si>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</si>
  <si>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</si>
  <si>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</si>
  <si>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</si>
  <si>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</si>
  <si>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</si>
  <si>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</si>
  <si>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</si>
  <si>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</si>
  <si>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</si>
  <si>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</si>
  <si>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</si>
  <si>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</si>
  <si>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</si>
  <si>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</si>
  <si>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</si>
  <si>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</si>
  <si>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</si>
  <si>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</si>
  <si>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</si>
  <si>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</si>
  <si>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</si>
  <si>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</si>
  <si>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</si>
  <si>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</si>
  <si>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</si>
  <si>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</si>
  <si>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</si>
  <si>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</si>
  <si>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</si>
  <si>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</si>
  <si>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</si>
  <si>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</si>
  <si>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</si>
  <si>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</si>
  <si>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</si>
  <si>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</si>
  <si>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</si>
  <si>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</si>
  <si>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</si>
  <si>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</si>
  <si>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</si>
  <si>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</si>
  <si>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</si>
  <si>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</si>
  <si>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</si>
  <si>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</si>
  <si>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</si>
  <si>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</si>
  <si>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</si>
  <si>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</si>
  <si>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</si>
  <si>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</si>
  <si>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</si>
  <si>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</si>
  <si>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</si>
  <si>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</si>
  <si>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</si>
  <si>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</si>
  <si>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</si>
  <si>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</si>
  <si>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</si>
  <si>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</si>
  <si>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</si>
  <si>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</si>
  <si>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</si>
  <si>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</si>
  <si>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</si>
  <si>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</si>
  <si>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</si>
  <si>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</si>
  <si>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</si>
  <si>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</si>
  <si>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</si>
  <si>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</si>
  <si>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</si>
  <si>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</si>
  <si>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</si>
  <si>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</si>
  <si>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</si>
  <si>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</si>
  <si>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</si>
  <si>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</si>
  <si>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</si>
  <si>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</si>
  <si>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</si>
  <si>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</si>
  <si>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</si>
  <si>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</si>
  <si>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</si>
  <si>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</si>
  <si>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</si>
  <si>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</si>
  <si>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</si>
  <si>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</si>
  <si>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</si>
  <si>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</si>
  <si>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</si>
  <si>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</si>
  <si>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</si>
  <si>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</si>
  <si>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</si>
  <si>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</si>
  <si>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</si>
  <si>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</si>
  <si>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</si>
  <si>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</si>
  <si>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</si>
  <si>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</si>
  <si>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</si>
  <si>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</si>
  <si>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</si>
  <si>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</si>
  <si>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</si>
  <si>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</si>
  <si>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</si>
  <si>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</si>
  <si>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</si>
  <si>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</si>
  <si>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</si>
  <si>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</si>
  <si>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</si>
  <si>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</si>
  <si>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</si>
  <si>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</si>
  <si>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</si>
  <si>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</si>
  <si>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</si>
  <si>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</si>
  <si>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</si>
  <si>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</si>
  <si>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</si>
  <si>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</si>
  <si>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</si>
  <si>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</si>
  <si>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</si>
  <si>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</si>
  <si>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</si>
  <si>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</si>
  <si>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</si>
  <si>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</si>
  <si>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</si>
  <si>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</si>
  <si>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</si>
  <si>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</si>
  <si>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</si>
  <si>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</si>
  <si>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</si>
  <si>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</si>
  <si>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</si>
  <si>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</si>
  <si>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</si>
  <si>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</si>
  <si>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</si>
  <si>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</si>
  <si>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</si>
  <si>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</si>
  <si>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</si>
  <si>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</si>
  <si>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</si>
  <si>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</si>
  <si>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</si>
  <si>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</si>
  <si>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</si>
  <si>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</si>
  <si>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</si>
  <si>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</si>
  <si>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</si>
  <si>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</si>
  <si>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</si>
  <si>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</si>
  <si>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</si>
  <si>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</si>
  <si>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</si>
  <si>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</si>
  <si>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</si>
  <si>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</si>
  <si>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</si>
  <si>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</si>
  <si>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</si>
  <si>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</si>
  <si>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</si>
  <si>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</si>
  <si>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</si>
  <si>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</si>
  <si>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</si>
  <si>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</si>
  <si>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</si>
  <si>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</si>
  <si>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</si>
  <si>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</si>
  <si>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</si>
  <si>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</si>
  <si>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</si>
  <si>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</si>
  <si>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</si>
  <si>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</si>
  <si>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</si>
  <si>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</si>
  <si>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</si>
  <si>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</si>
  <si>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</si>
  <si>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</si>
  <si>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</si>
  <si>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</si>
  <si>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</si>
  <si>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</si>
  <si>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</si>
  <si>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</si>
  <si>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</si>
  <si>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</si>
  <si>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</si>
  <si>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</si>
  <si>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</si>
  <si>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</si>
  <si>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</si>
  <si>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</si>
  <si>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</si>
  <si>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</si>
  <si>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</si>
  <si>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</si>
  <si>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</si>
  <si>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</si>
  <si>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</si>
  <si>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</si>
  <si>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</si>
  <si>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</si>
  <si>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</si>
  <si>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</si>
  <si>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</si>
  <si>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</si>
  <si>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</si>
  <si>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</si>
  <si>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</si>
  <si>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</si>
  <si>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</si>
  <si>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</si>
  <si>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</si>
  <si>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</si>
  <si>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</si>
  <si>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</si>
  <si>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</si>
  <si>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</si>
  <si>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</si>
  <si>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</si>
  <si>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</si>
  <si>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</si>
  <si>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</si>
  <si>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</si>
  <si>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</si>
  <si>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</si>
  <si>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</si>
  <si>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</si>
  <si>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</si>
  <si>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</si>
  <si>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</si>
  <si>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</si>
  <si>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</si>
  <si>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</si>
  <si>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</si>
  <si>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</si>
  <si>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</si>
  <si>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</si>
  <si>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</si>
  <si>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</si>
  <si>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</si>
  <si>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</si>
  <si>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</si>
  <si>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</si>
  <si>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</si>
  <si>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</si>
  <si>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</si>
  <si>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</si>
  <si>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</si>
  <si>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</si>
  <si>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</si>
  <si>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</si>
  <si>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</si>
  <si>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</si>
  <si>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</si>
  <si>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</si>
  <si>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</si>
  <si>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</si>
  <si>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</si>
  <si>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</si>
  <si>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</si>
  <si>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</si>
  <si>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</si>
  <si>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</si>
  <si>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</si>
  <si>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</si>
  <si>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</si>
  <si>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</si>
  <si>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</si>
  <si>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</si>
  <si>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</si>
  <si>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</si>
  <si>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</si>
  <si>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</si>
  <si>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</si>
  <si>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</si>
  <si>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</si>
  <si>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</si>
  <si>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</si>
  <si>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</si>
  <si>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</si>
  <si>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</si>
  <si>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</si>
  <si>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</si>
  <si>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</si>
  <si>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</si>
  <si>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</si>
  <si>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</si>
  <si>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</si>
  <si>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</si>
  <si>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</si>
  <si>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</si>
  <si>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</si>
  <si>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</si>
  <si>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</si>
  <si>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</si>
  <si>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</si>
  <si>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</si>
  <si>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</si>
  <si>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</si>
  <si>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</si>
  <si>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</si>
  <si>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</si>
  <si>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</si>
  <si>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</si>
  <si>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</si>
  <si>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</si>
  <si>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</si>
  <si>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</si>
  <si>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</si>
  <si>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</si>
  <si>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</si>
  <si>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</si>
  <si>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</si>
  <si>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</si>
  <si>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</si>
  <si>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</si>
  <si>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</si>
  <si>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</si>
  <si>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</si>
  <si>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</si>
  <si>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</si>
  <si>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</si>
  <si>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</si>
  <si>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</si>
  <si>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</si>
  <si>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</si>
  <si>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</si>
  <si>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</si>
  <si>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</si>
  <si>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</si>
  <si>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</si>
  <si>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</si>
  <si>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</si>
  <si>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</si>
  <si>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</si>
  <si>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</si>
  <si>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</si>
  <si>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</si>
  <si>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</si>
  <si>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</si>
  <si>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</si>
  <si>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</si>
  <si>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</si>
  <si>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</si>
  <si>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</si>
  <si>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</si>
  <si>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</si>
  <si>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</si>
  <si>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</si>
  <si>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</si>
  <si>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</si>
  <si>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</si>
  <si>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</si>
  <si>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</si>
  <si>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</si>
  <si>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</si>
  <si>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</si>
  <si>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</si>
  <si>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</si>
  <si>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</si>
  <si>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</si>
  <si>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</si>
  <si>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</si>
  <si>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</si>
  <si>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</si>
  <si>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</si>
  <si>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</si>
  <si>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</si>
  <si>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</si>
  <si>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</si>
  <si>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M_00.0008.000008</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</si>
  <si>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</si>
  <si>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</si>
  <si>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</si>
  <si>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</si>
  <si>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</si>
  <si>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</si>
  <si>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</si>
  <si>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</si>
  <si>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</si>
  <si>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</si>
  <si>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</si>
  <si>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</si>
  <si>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</si>
  <si>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</si>
  <si>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</si>
  <si>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</si>
  <si>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</si>
  <si>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</si>
  <si>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</si>
  <si>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</si>
  <si>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</si>
  <si>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</si>
  <si>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</si>
  <si>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</si>
  <si>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</si>
  <si>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</si>
  <si>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</si>
  <si>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</si>
  <si>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</si>
  <si>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</si>
  <si>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</si>
  <si>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</si>
  <si>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</si>
  <si>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</si>
  <si>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</si>
  <si>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</si>
  <si>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</si>
  <si>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</si>
  <si>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</si>
  <si>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</si>
  <si>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</si>
  <si>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</si>
  <si>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</si>
  <si>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</si>
  <si>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</si>
  <si>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</si>
  <si>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</si>
  <si>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</si>
  <si>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</si>
  <si>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</si>
  <si>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</si>
  <si>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</si>
  <si>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</si>
  <si>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</si>
  <si>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</si>
  <si>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</si>
  <si>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</si>
  <si>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</si>
  <si>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</si>
  <si>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</si>
  <si>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на более ранний период</t>
  </si>
  <si>
    <t>СМР, ПНР</t>
  </si>
  <si>
    <t>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(2ПК в части В-236, СВ-220)</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</si>
  <si>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</si>
  <si>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</si>
  <si>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</si>
  <si>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 xml:space="preserve">АКЦИОНЕРНОЕ ОБЩЕСТВО "РЕМОНТЭНЕРГОМОНТАЖ И СЕРВИС"  </t>
  </si>
  <si>
    <t>-</t>
  </si>
  <si>
    <t xml:space="preserve">АКЦИОНЕРНОЕ ОБЩЕСТВО "РЕМОНТЭНЕРГОМОНТАЖ И СЕРВИС" </t>
  </si>
  <si>
    <t>да</t>
  </si>
  <si>
    <t>https://com.roseltorg.ru/</t>
  </si>
  <si>
    <t>ИП</t>
  </si>
  <si>
    <t>СМР</t>
  </si>
  <si>
    <t>ИП-23-00129 от 26.04.2023</t>
  </si>
  <si>
    <t>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t>
  </si>
  <si>
    <t>АКЦИОНЕРНОЕ ОБЩЕСТВО "РЕМОНТЭНЕРГОМОНТАЖ И СЕРВИС"; Общество  с ограниченной отетсвенностью "ЭКРА-Сибирь"</t>
  </si>
  <si>
    <t>34039,636
34030,000</t>
  </si>
  <si>
    <t xml:space="preserve">   -</t>
  </si>
  <si>
    <t>33859,801</t>
  </si>
  <si>
    <t>АКЦИОНЕРНОЕ ОБЩЕСТВО "РЕМОНТЭНЕРГОМОНТАЖ И СЕРВИС"</t>
  </si>
  <si>
    <t xml:space="preserve"> 
32312070587</t>
  </si>
  <si>
    <t>ИП-23-00077 от 29.03.2023</t>
  </si>
  <si>
    <t>ТМЦ</t>
  </si>
  <si>
    <t>Аукцион в электронной форме</t>
  </si>
  <si>
    <t>ООО "ПМК Холдинг"; Индивидуальный предприниматель Григорьянц Артем Александрович; ООО "Курс"; ИП Гундров С.А.</t>
  </si>
  <si>
    <t>57 000,00; 57 000,00; 14 000,00; 13 566,00</t>
  </si>
  <si>
    <t>Индивидуальный предприниматель Григорьянц Артем Александрович</t>
  </si>
  <si>
    <t>https://www.roseltorg.ru/</t>
  </si>
  <si>
    <t>ПД</t>
  </si>
  <si>
    <t>ПД-19-00155 от 28.06.2019</t>
  </si>
  <si>
    <t>ПИР, СМР, ПНР</t>
  </si>
  <si>
    <t>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t>
  </si>
  <si>
    <t>Конкурентные переговоры в электронной форме</t>
  </si>
  <si>
    <t>ООО "Энергетический Стандарт"; АО "РЭМиС"</t>
  </si>
  <si>
    <t>60647,00; 60647,00</t>
  </si>
  <si>
    <t>ООО "Энергетический Стандарт"</t>
  </si>
  <si>
    <t>АО "РЭМиС"</t>
  </si>
  <si>
    <t>ИП-19-00125 от 03.07.2019</t>
  </si>
  <si>
    <t>Поставка разъединителей 110-220 кВ</t>
  </si>
  <si>
    <t>ООО «ИЦС»</t>
  </si>
  <si>
    <t>Общество с ограниченной ответственностью "Инженерный центр Сибири"</t>
  </si>
  <si>
    <t>ПД-23-00052 от 14.03.2023</t>
  </si>
  <si>
    <t>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в объеме работ по 1 ПК (В-236)</t>
  </si>
  <si>
    <t>АКЦИОНЕРНОЕ ОБЩЕСТВО "РЕМОНТЭНЕРГОМОНТАЖ И СЕРВИС";
ОБЩЕСТВО С ОГРАНИЧЕННОЙ ОТВЕТСТВЕННОСТЬЮ "СЕТИ СКС"</t>
  </si>
  <si>
    <t>4098,58956;
4098,58956</t>
  </si>
  <si>
    <t>4090,00;
4098,58956</t>
  </si>
  <si>
    <t>ИП-22-00096 от 19.04.2022</t>
  </si>
  <si>
    <t>Поставка  выключателей 220кВ</t>
  </si>
  <si>
    <t>ОБЩЕСТВО С ОГРАНИЧЕННОЙ ОТВЕТСТВЕННОСТЬЮ "ОСТЕРОН"</t>
  </si>
  <si>
    <t>ООО "Остерон"</t>
  </si>
  <si>
    <t>ПД-20-00171 от 16.07.2020</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</si>
  <si>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</si>
  <si>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</si>
  <si>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</si>
  <si>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766 от 02.11.2022; 
№ 766/1 от 11.09.2023</t>
  </si>
  <si>
    <t>г. Новосибирск</t>
  </si>
  <si>
    <t>не требуется</t>
  </si>
  <si>
    <t>не относится</t>
  </si>
  <si>
    <t>+</t>
  </si>
  <si>
    <t>17,72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</si>
  <si>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</si>
  <si>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</si>
  <si>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</si>
  <si>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61580,45 тыс. руб. с НДС на 1 выключатель 220 кВ</t>
  </si>
  <si>
    <t>1 этап 1-го пускового комплекса - замена ячейки выключателя В-238;
1 этап 2-го пускового комплекса - замена разъединителей, устройств РЗА ячейки выключателяВ-238;
2 этап 1-го пускового комплекса - замена ячейки выключателя СВ-220;
2 этап 2-го пускового комплекса - замена разъединителей, устройств РЗА ячейки выключателя СВ-220;
3 этап 1-го пускового комплекса - замена ячейки выключателя В-236;
3 этап 2-го пускового комплекса - замена разъединителей, устройств РЗА ячейки выключателя В-236.</t>
  </si>
  <si>
    <t>1.Объект включён в инвестиционную программу на основании оценки технического состояния, подтвержденный индексом технического состояния (ИТС:64,6875;51;51)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ПС-7/09-2020 от 31.07.2020.</t>
  </si>
  <si>
    <t>С</t>
  </si>
  <si>
    <t>Сибирский Федеральный округ, Новосибирская область, г. Новосибирск</t>
  </si>
  <si>
    <t xml:space="preserve">У-220-1000-25 </t>
  </si>
  <si>
    <t>Элегазовый выключатель</t>
  </si>
  <si>
    <t>В-236</t>
  </si>
  <si>
    <t xml:space="preserve">Акт № ПС-7/09-2020 от 31.07.2020 технического освидетельствования ПС 220 кВ Правобережная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</si>
  <si>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</si>
  <si>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ВМТ-220Б/25-1250 УХЛ1</t>
  </si>
  <si>
    <t>В-238</t>
  </si>
  <si>
    <t> 1988</t>
  </si>
  <si>
    <t>СВ-220</t>
  </si>
  <si>
    <t/>
  </si>
  <si>
    <t>1;2;3;4</t>
  </si>
  <si>
    <t>100%</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</si>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</sst>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0" fontId="43" fillId="0" borderId="1" xfId="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8" t="s">
        <v>590</v>
      </c>
      <c r="B5" s="298"/>
      <c r="C5" s="298"/>
      <c r="D5" s="129"/>
      <c r="E5" s="129"/>
      <c r="F5" s="129"/>
      <c r="G5" s="129"/>
      <c r="H5" s="129"/>
      <c r="I5" s="129"/>
      <c r="J5" s="129"/>
    </row>
    <row r="6" spans="1:22" s="14" customFormat="1" ht="18.75" x14ac:dyDescent="0.3">
      <c r="A6" s="224"/>
      <c r="H6" s="223"/>
    </row>
    <row r="7" spans="1:22" s="14" customFormat="1" ht="18.75" x14ac:dyDescent="0.2">
      <c r="A7" s="302" t="s">
        <v>9</v>
      </c>
      <c r="B7" s="302"/>
      <c r="C7" s="302"/>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3" t="s">
        <v>422</v>
      </c>
      <c r="B9" s="303"/>
      <c r="C9" s="303"/>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9" t="s">
        <v>8</v>
      </c>
      <c r="B10" s="299"/>
      <c r="C10" s="299"/>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3" t="s">
        <v>447</v>
      </c>
      <c r="B12" s="303"/>
      <c r="C12" s="303"/>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9" t="s">
        <v>7</v>
      </c>
      <c r="B13" s="299"/>
      <c r="C13" s="299"/>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4" t="s">
        <v>443</v>
      </c>
      <c r="B15" s="304"/>
      <c r="C15" s="304"/>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9" t="s">
        <v>5</v>
      </c>
      <c r="B16" s="299"/>
      <c r="C16" s="299"/>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300" t="s">
        <v>405</v>
      </c>
      <c r="B18" s="301"/>
      <c r="C18" s="301"/>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559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5"/>
      <c r="B24" s="296"/>
      <c r="C24" s="297"/>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565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566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5"/>
      <c r="B39" s="296"/>
      <c r="C39" s="297"/>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567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5"/>
      <c r="B47" s="296"/>
      <c r="C47" s="297"/>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18.980891528712519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8" t="str">
        <f>'1. паспорт местоположение'!A5:C5</f>
        <v>Год раскрытия информации: 2025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c r="AC4" s="298"/>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4" t="str">
        <f>'1. паспорт местоположение'!A9:C9</f>
        <v>Акционерное общество "Электромагистраль"</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32" ht="18.75" customHeight="1" x14ac:dyDescent="0.25">
      <c r="A9" s="453" t="s">
        <v>8</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4" t="str">
        <f>'1. паспорт местоположение'!A12:C12</f>
        <v>M_00.0008.000008</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32" x14ac:dyDescent="0.25">
      <c r="A12" s="453" t="s">
        <v>7</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4"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32" ht="15.75" customHeight="1" x14ac:dyDescent="0.25">
      <c r="A15" s="453" t="s">
        <v>5</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row>
    <row r="16" spans="1:32"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c r="AF16" s="213"/>
    </row>
    <row r="18" spans="1:32" x14ac:dyDescent="0.25">
      <c r="A18" s="461" t="s">
        <v>390</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row>
    <row r="20" spans="1:32" ht="33" customHeight="1" x14ac:dyDescent="0.25">
      <c r="A20" s="457" t="s">
        <v>184</v>
      </c>
      <c r="B20" s="457" t="s">
        <v>183</v>
      </c>
      <c r="C20" s="447" t="s">
        <v>440</v>
      </c>
      <c r="D20" s="447"/>
      <c r="E20" s="460" t="s">
        <v>182</v>
      </c>
      <c r="F20" s="460"/>
      <c r="G20" s="450" t="s">
        <v>450</v>
      </c>
      <c r="H20" s="445">
        <v>2025</v>
      </c>
      <c r="I20" s="446"/>
      <c r="J20" s="446"/>
      <c r="K20" s="446"/>
      <c r="L20" s="445">
        <v>2026</v>
      </c>
      <c r="M20" s="446"/>
      <c r="N20" s="446"/>
      <c r="O20" s="446"/>
      <c r="P20" s="445">
        <v>2027</v>
      </c>
      <c r="Q20" s="446"/>
      <c r="R20" s="446"/>
      <c r="S20" s="446"/>
      <c r="T20" s="445">
        <v>2028</v>
      </c>
      <c r="U20" s="446"/>
      <c r="V20" s="446"/>
      <c r="W20" s="446"/>
      <c r="X20" s="445">
        <v>2029</v>
      </c>
      <c r="Y20" s="446"/>
      <c r="Z20" s="446"/>
      <c r="AA20" s="446"/>
      <c r="AB20" s="462" t="s">
        <v>181</v>
      </c>
      <c r="AC20" s="463"/>
      <c r="AD20" s="209"/>
      <c r="AE20" s="209"/>
      <c r="AF20" s="209"/>
    </row>
    <row r="21" spans="1:32" ht="99.75" customHeight="1" x14ac:dyDescent="0.25">
      <c r="A21" s="458"/>
      <c r="B21" s="458"/>
      <c r="C21" s="447"/>
      <c r="D21" s="447"/>
      <c r="E21" s="460"/>
      <c r="F21" s="460"/>
      <c r="G21" s="451"/>
      <c r="H21" s="449" t="s">
        <v>444</v>
      </c>
      <c r="I21" s="449"/>
      <c r="J21" s="448" t="s">
        <v>445</v>
      </c>
      <c r="K21" s="448"/>
      <c r="L21" s="449" t="s">
        <v>444</v>
      </c>
      <c r="M21" s="449"/>
      <c r="N21" s="448" t="s">
        <v>445</v>
      </c>
      <c r="O21" s="448"/>
      <c r="P21" s="447" t="s">
        <v>1</v>
      </c>
      <c r="Q21" s="447"/>
      <c r="R21" s="448" t="s">
        <v>445</v>
      </c>
      <c r="S21" s="448"/>
      <c r="T21" s="447" t="s">
        <v>1</v>
      </c>
      <c r="U21" s="447"/>
      <c r="V21" s="448" t="s">
        <v>445</v>
      </c>
      <c r="W21" s="448"/>
      <c r="X21" s="447" t="s">
        <v>1</v>
      </c>
      <c r="Y21" s="447"/>
      <c r="Z21" s="448" t="s">
        <v>445</v>
      </c>
      <c r="AA21" s="448"/>
      <c r="AB21" s="464"/>
      <c r="AC21" s="465"/>
    </row>
    <row r="22" spans="1:32" ht="89.25" customHeight="1" x14ac:dyDescent="0.25">
      <c r="A22" s="459"/>
      <c r="B22" s="459"/>
      <c r="C22" s="274" t="str">
        <f>H21</f>
        <v>Утвержденный план</v>
      </c>
      <c r="D22" s="283" t="s">
        <v>445</v>
      </c>
      <c r="E22" s="287" t="s">
        <v>446</v>
      </c>
      <c r="F22" s="287" t="s">
        <v>449</v>
      </c>
      <c r="G22" s="452"/>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184.56089087942411</v>
      </c>
      <c r="D24" s="279">
        <f t="shared" si="0"/>
        <v>184.741352877829</v>
      </c>
      <c r="E24" s="284">
        <f t="shared" si="0"/>
        <v>47.903837940791341</v>
      </c>
      <c r="F24" s="284">
        <f t="shared" si="0"/>
        <v>0</v>
      </c>
      <c r="G24" s="267">
        <f t="shared" si="0"/>
        <v>47.903837940791341</v>
      </c>
      <c r="H24" s="267">
        <f t="shared" si="0"/>
        <v>18.980891528712519</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18.980891528712519</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154.42739883692536</v>
      </c>
      <c r="D27" s="279">
        <v>154.6159638095011</v>
      </c>
      <c r="E27" s="285">
        <f>J27+N27+G27+P27+T27+X27</f>
        <v>45.490110579402277</v>
      </c>
      <c r="F27" s="285">
        <f t="shared" si="8"/>
        <v>0</v>
      </c>
      <c r="G27" s="267">
        <v>45.490110579402277</v>
      </c>
      <c r="H27" s="267">
        <f>SUM(H28:H31)</f>
        <v>15.817409607260434</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15.817409607260434</v>
      </c>
      <c r="AC27" s="284">
        <f>J27+N27+R27+V27+Z27</f>
        <v>0</v>
      </c>
    </row>
    <row r="28" spans="1:32" x14ac:dyDescent="0.25">
      <c r="A28" s="58" t="s">
        <v>426</v>
      </c>
      <c r="B28" s="42" t="s">
        <v>168</v>
      </c>
      <c r="C28" s="268" t="s">
        <v>425</v>
      </c>
      <c r="D28" s="281" t="s">
        <v>425</v>
      </c>
      <c r="E28" s="281" t="s">
        <v>425</v>
      </c>
      <c r="F28" s="281" t="s">
        <v>425</v>
      </c>
      <c r="G28" s="266" t="s">
        <v>425</v>
      </c>
      <c r="H28" s="266">
        <v>0</v>
      </c>
      <c r="I28" s="268" t="s">
        <v>585</v>
      </c>
      <c r="J28" s="280">
        <v>0</v>
      </c>
      <c r="K28" s="281" t="s">
        <v>585</v>
      </c>
      <c r="L28" s="266">
        <v>0</v>
      </c>
      <c r="M28" s="268" t="s">
        <v>585</v>
      </c>
      <c r="N28" s="280">
        <v>0</v>
      </c>
      <c r="O28" s="281" t="s">
        <v>585</v>
      </c>
      <c r="P28" s="154">
        <v>0</v>
      </c>
      <c r="Q28" s="154" t="s">
        <v>585</v>
      </c>
      <c r="R28" s="280">
        <v>0</v>
      </c>
      <c r="S28" s="281">
        <v>0</v>
      </c>
      <c r="T28" s="154">
        <v>0</v>
      </c>
      <c r="U28" s="154" t="s">
        <v>585</v>
      </c>
      <c r="V28" s="280">
        <v>0</v>
      </c>
      <c r="W28" s="281">
        <v>0</v>
      </c>
      <c r="X28" s="154">
        <v>0</v>
      </c>
      <c r="Y28" s="154" t="s">
        <v>585</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9.8498598315951149</v>
      </c>
      <c r="I29" s="268" t="s">
        <v>63</v>
      </c>
      <c r="J29" s="280">
        <v>0</v>
      </c>
      <c r="K29" s="281" t="s">
        <v>585</v>
      </c>
      <c r="L29" s="266">
        <v>0</v>
      </c>
      <c r="M29" s="268" t="s">
        <v>585</v>
      </c>
      <c r="N29" s="280">
        <v>0</v>
      </c>
      <c r="O29" s="281" t="s">
        <v>585</v>
      </c>
      <c r="P29" s="154">
        <v>0</v>
      </c>
      <c r="Q29" s="288" t="s">
        <v>585</v>
      </c>
      <c r="R29" s="280">
        <v>0</v>
      </c>
      <c r="S29" s="281">
        <v>0</v>
      </c>
      <c r="T29" s="154">
        <v>0</v>
      </c>
      <c r="U29" s="154" t="s">
        <v>585</v>
      </c>
      <c r="V29" s="280">
        <v>0</v>
      </c>
      <c r="W29" s="281">
        <v>0</v>
      </c>
      <c r="X29" s="154">
        <v>0</v>
      </c>
      <c r="Y29" s="154" t="s">
        <v>585</v>
      </c>
      <c r="Z29" s="280">
        <v>0</v>
      </c>
      <c r="AA29" s="281">
        <v>0</v>
      </c>
      <c r="AB29" s="267">
        <f t="shared" si="17"/>
        <v>9.8498598315951149</v>
      </c>
      <c r="AC29" s="284">
        <f>J29+N29+R29+V29+Z29</f>
        <v>0</v>
      </c>
      <c r="AD29" s="213"/>
      <c r="AE29" s="269"/>
    </row>
    <row r="30" spans="1:32" x14ac:dyDescent="0.25">
      <c r="A30" s="58" t="s">
        <v>428</v>
      </c>
      <c r="B30" s="42" t="s">
        <v>164</v>
      </c>
      <c r="C30" s="268" t="s">
        <v>425</v>
      </c>
      <c r="D30" s="281" t="s">
        <v>425</v>
      </c>
      <c r="E30" s="281" t="s">
        <v>425</v>
      </c>
      <c r="F30" s="281" t="s">
        <v>425</v>
      </c>
      <c r="G30" s="266" t="s">
        <v>425</v>
      </c>
      <c r="H30" s="266">
        <v>3.7911026824226886</v>
      </c>
      <c r="I30" s="268" t="s">
        <v>63</v>
      </c>
      <c r="J30" s="280">
        <v>0</v>
      </c>
      <c r="K30" s="281" t="s">
        <v>585</v>
      </c>
      <c r="L30" s="266">
        <v>0</v>
      </c>
      <c r="M30" s="268" t="s">
        <v>585</v>
      </c>
      <c r="N30" s="280">
        <v>0</v>
      </c>
      <c r="O30" s="281" t="s">
        <v>585</v>
      </c>
      <c r="P30" s="154">
        <v>0</v>
      </c>
      <c r="Q30" s="154" t="s">
        <v>585</v>
      </c>
      <c r="R30" s="280">
        <v>0</v>
      </c>
      <c r="S30" s="281">
        <v>0</v>
      </c>
      <c r="T30" s="154">
        <v>0</v>
      </c>
      <c r="U30" s="154" t="s">
        <v>585</v>
      </c>
      <c r="V30" s="280">
        <v>0</v>
      </c>
      <c r="W30" s="281">
        <v>0</v>
      </c>
      <c r="X30" s="154">
        <v>0</v>
      </c>
      <c r="Y30" s="154" t="s">
        <v>585</v>
      </c>
      <c r="Z30" s="280">
        <v>0</v>
      </c>
      <c r="AA30" s="281">
        <v>0</v>
      </c>
      <c r="AB30" s="267">
        <f t="shared" si="17"/>
        <v>3.7911026824226886</v>
      </c>
      <c r="AC30" s="284">
        <f>J30+N30+R30+V30+Z30</f>
        <v>0</v>
      </c>
      <c r="AD30" s="213"/>
      <c r="AE30" s="269"/>
    </row>
    <row r="31" spans="1:32" x14ac:dyDescent="0.25">
      <c r="A31" s="58" t="s">
        <v>429</v>
      </c>
      <c r="B31" s="42" t="s">
        <v>162</v>
      </c>
      <c r="C31" s="268" t="s">
        <v>425</v>
      </c>
      <c r="D31" s="281" t="s">
        <v>425</v>
      </c>
      <c r="E31" s="281" t="s">
        <v>425</v>
      </c>
      <c r="F31" s="281" t="s">
        <v>425</v>
      </c>
      <c r="G31" s="266" t="s">
        <v>425</v>
      </c>
      <c r="H31" s="266">
        <v>2.1764470932426283</v>
      </c>
      <c r="I31" s="268" t="s">
        <v>63</v>
      </c>
      <c r="J31" s="280">
        <v>0</v>
      </c>
      <c r="K31" s="281" t="s">
        <v>585</v>
      </c>
      <c r="L31" s="266">
        <v>0</v>
      </c>
      <c r="M31" s="268" t="s">
        <v>585</v>
      </c>
      <c r="N31" s="280">
        <v>0</v>
      </c>
      <c r="O31" s="281" t="s">
        <v>585</v>
      </c>
      <c r="P31" s="154">
        <v>0</v>
      </c>
      <c r="Q31" s="154" t="s">
        <v>585</v>
      </c>
      <c r="R31" s="280">
        <v>0</v>
      </c>
      <c r="S31" s="281">
        <v>0</v>
      </c>
      <c r="T31" s="154">
        <v>0</v>
      </c>
      <c r="U31" s="154" t="s">
        <v>585</v>
      </c>
      <c r="V31" s="280">
        <v>0</v>
      </c>
      <c r="W31" s="281">
        <v>0</v>
      </c>
      <c r="X31" s="154">
        <v>0</v>
      </c>
      <c r="Y31" s="154" t="s">
        <v>585</v>
      </c>
      <c r="Z31" s="280">
        <v>0</v>
      </c>
      <c r="AA31" s="281">
        <v>0</v>
      </c>
      <c r="AB31" s="267">
        <f t="shared" si="17"/>
        <v>2.1764470932426283</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30.133492042498752</v>
      </c>
      <c r="D33" s="280">
        <v>30.125389068327902</v>
      </c>
      <c r="E33" s="285">
        <f>J33+N33+G33+P33+T33+X33</f>
        <v>2.4137273613890664</v>
      </c>
      <c r="F33" s="285">
        <f t="shared" ref="F33" si="18">E33-G33</f>
        <v>0</v>
      </c>
      <c r="G33" s="266">
        <v>2.4137273613890664</v>
      </c>
      <c r="H33" s="266">
        <v>3.1634819214520848</v>
      </c>
      <c r="I33" s="266" t="str">
        <f>I31</f>
        <v>1</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3.1634819214520848</v>
      </c>
      <c r="AC33" s="280">
        <f>Z33+N33+J33+R33+V33</f>
        <v>0</v>
      </c>
    </row>
    <row r="34" spans="1:30" ht="47.25" x14ac:dyDescent="0.25">
      <c r="A34" s="60" t="s">
        <v>61</v>
      </c>
      <c r="B34" s="59" t="s">
        <v>170</v>
      </c>
      <c r="C34" s="267">
        <f>SUM(C35:C38)</f>
        <v>154.6454100370604</v>
      </c>
      <c r="D34" s="279">
        <f t="shared" ref="D34:G34" si="19">SUM(D35:D38)</f>
        <v>154.62275982963135</v>
      </c>
      <c r="E34" s="285">
        <f t="shared" ref="E34" si="20">J34+N34+G34+P34+T34+X34</f>
        <v>40.182119859631342</v>
      </c>
      <c r="F34" s="279">
        <f t="shared" si="19"/>
        <v>0</v>
      </c>
      <c r="G34" s="267">
        <f t="shared" si="19"/>
        <v>40.182119859631342</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5.5838769599999996</v>
      </c>
      <c r="D35" s="280">
        <v>5.5838769599999996</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31.77864107440665</v>
      </c>
      <c r="D36" s="280">
        <v>32.066083205207171</v>
      </c>
      <c r="E36" s="285">
        <f>J36+N36+G36+P36+T36+X36</f>
        <v>22.170596685207173</v>
      </c>
      <c r="F36" s="285">
        <f t="shared" ref="F36:F37" si="30">E36-G36</f>
        <v>0</v>
      </c>
      <c r="G36" s="266">
        <v>22.170596685207173</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104.99418213960934</v>
      </c>
      <c r="D37" s="280">
        <v>104.97827186699091</v>
      </c>
      <c r="E37" s="285">
        <f>J37+N37+G37+P37+T37+X37</f>
        <v>10.645135736990904</v>
      </c>
      <c r="F37" s="285">
        <f t="shared" si="30"/>
        <v>0</v>
      </c>
      <c r="G37" s="266">
        <v>10.645135736990904</v>
      </c>
      <c r="H37" s="266">
        <v>0</v>
      </c>
      <c r="I37" s="266">
        <v>0</v>
      </c>
      <c r="J37" s="280">
        <v>0</v>
      </c>
      <c r="K37" s="281">
        <v>0</v>
      </c>
      <c r="L37" s="266">
        <v>0</v>
      </c>
      <c r="M37" s="266" t="s">
        <v>586</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12.288709863044405</v>
      </c>
      <c r="D38" s="280">
        <v>11.994527797433266</v>
      </c>
      <c r="E38" s="285">
        <f>J38+N38+G38+P38+T38+X38</f>
        <v>7.3663874374332652</v>
      </c>
      <c r="F38" s="285">
        <f>E38-G38</f>
        <v>0</v>
      </c>
      <c r="G38" s="266">
        <v>7.3663874374332652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23</v>
      </c>
      <c r="D46" s="280">
        <v>23</v>
      </c>
      <c r="E46" s="285">
        <f t="shared" si="31"/>
        <v>20</v>
      </c>
      <c r="F46" s="285">
        <f>E46-G46</f>
        <v>0</v>
      </c>
      <c r="G46" s="266">
        <v>20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23</v>
      </c>
      <c r="D54" s="280">
        <v>23</v>
      </c>
      <c r="E54" s="285">
        <f t="shared" si="34"/>
        <v>20</v>
      </c>
      <c r="F54" s="285">
        <f t="shared" si="33"/>
        <v>0</v>
      </c>
      <c r="G54" s="266">
        <v>20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154.64541003706037</v>
      </c>
      <c r="D56" s="280">
        <v>154.62275982963135</v>
      </c>
      <c r="E56" s="285">
        <f t="shared" ref="E56:E61" si="36">J56+N56+G56+P56+T56+X56</f>
        <v>94.060622419631343</v>
      </c>
      <c r="F56" s="280">
        <f t="shared" si="33"/>
        <v>0</v>
      </c>
      <c r="G56" s="266">
        <v>94.060622419631343</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23</v>
      </c>
      <c r="D61" s="280">
        <v>23</v>
      </c>
      <c r="E61" s="285">
        <f t="shared" si="36"/>
        <v>20</v>
      </c>
      <c r="F61" s="285">
        <f t="shared" si="33"/>
        <v>0</v>
      </c>
      <c r="G61" s="266">
        <v>20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4" t="s">
        <v>451</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29" ht="32.25" customHeight="1" x14ac:dyDescent="0.25">
      <c r="B70" s="441"/>
      <c r="C70" s="441"/>
      <c r="D70" s="441"/>
      <c r="E70" s="441"/>
      <c r="F70" s="441"/>
      <c r="G70" s="441"/>
      <c r="H70" s="441"/>
      <c r="I70" s="44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2"/>
      <c r="C72" s="442"/>
      <c r="D72" s="442"/>
      <c r="E72" s="442"/>
      <c r="F72" s="442"/>
      <c r="G72" s="442"/>
      <c r="H72" s="442"/>
      <c r="I72" s="442"/>
      <c r="J72" s="203"/>
      <c r="K72" s="203"/>
    </row>
    <row r="74" spans="1:29" ht="36.75" customHeight="1" x14ac:dyDescent="0.25">
      <c r="B74" s="441"/>
      <c r="C74" s="441"/>
      <c r="D74" s="441"/>
      <c r="E74" s="441"/>
      <c r="F74" s="441"/>
      <c r="G74" s="441"/>
      <c r="H74" s="441"/>
      <c r="I74" s="441"/>
      <c r="J74" s="202"/>
      <c r="K74" s="202"/>
    </row>
    <row r="75" spans="1:29" x14ac:dyDescent="0.25">
      <c r="B75" s="56"/>
      <c r="C75" s="56"/>
      <c r="D75" s="56"/>
      <c r="E75" s="56"/>
      <c r="F75" s="56"/>
      <c r="N75" s="207"/>
    </row>
    <row r="76" spans="1:29" ht="51" customHeight="1" x14ac:dyDescent="0.25">
      <c r="B76" s="441"/>
      <c r="C76" s="441"/>
      <c r="D76" s="441"/>
      <c r="E76" s="441"/>
      <c r="F76" s="441"/>
      <c r="G76" s="441"/>
      <c r="H76" s="441"/>
      <c r="I76" s="441"/>
      <c r="J76" s="202"/>
      <c r="K76" s="202"/>
      <c r="N76" s="207"/>
    </row>
    <row r="77" spans="1:29" ht="32.25" customHeight="1" x14ac:dyDescent="0.25">
      <c r="B77" s="442"/>
      <c r="C77" s="442"/>
      <c r="D77" s="442"/>
      <c r="E77" s="442"/>
      <c r="F77" s="442"/>
      <c r="G77" s="442"/>
      <c r="H77" s="442"/>
      <c r="I77" s="442"/>
      <c r="J77" s="203"/>
      <c r="K77" s="203"/>
    </row>
    <row r="78" spans="1:29" ht="51.75" customHeight="1" x14ac:dyDescent="0.25">
      <c r="B78" s="441"/>
      <c r="C78" s="441"/>
      <c r="D78" s="441"/>
      <c r="E78" s="441"/>
      <c r="F78" s="441"/>
      <c r="G78" s="441"/>
      <c r="H78" s="441"/>
      <c r="I78" s="441"/>
      <c r="J78" s="202"/>
      <c r="K78" s="202"/>
    </row>
    <row r="79" spans="1:29" ht="21.75" customHeight="1" x14ac:dyDescent="0.25">
      <c r="B79" s="443"/>
      <c r="C79" s="443"/>
      <c r="D79" s="443"/>
      <c r="E79" s="443"/>
      <c r="F79" s="443"/>
      <c r="G79" s="443"/>
      <c r="H79" s="443"/>
      <c r="I79" s="443"/>
      <c r="J79" s="204"/>
      <c r="K79" s="204"/>
      <c r="L79" s="55"/>
      <c r="M79" s="55"/>
    </row>
    <row r="80" spans="1:29" ht="23.25" customHeight="1" x14ac:dyDescent="0.25">
      <c r="B80" s="55"/>
      <c r="C80" s="55"/>
      <c r="D80" s="55"/>
      <c r="E80" s="55"/>
      <c r="F80" s="55"/>
    </row>
    <row r="81" spans="2:11" ht="18.75" customHeight="1" x14ac:dyDescent="0.25">
      <c r="B81" s="440"/>
      <c r="C81" s="440"/>
      <c r="D81" s="440"/>
      <c r="E81" s="440"/>
      <c r="F81" s="440"/>
      <c r="G81" s="440"/>
      <c r="H81" s="440"/>
      <c r="I81" s="440"/>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2" zoomScale="80" zoomScaleSheetLayoutView="80" workbookViewId="0">
      <selection activeCell="AX2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8" t="str">
        <f>'1. паспорт местоположение'!A5:C5</f>
        <v>Год раскрытия информации: 2025 год</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row>
    <row r="6" spans="1:49" ht="18.75" x14ac:dyDescent="0.3">
      <c r="AW6" s="13"/>
    </row>
    <row r="7" spans="1:49" ht="18.75" x14ac:dyDescent="0.25">
      <c r="A7" s="311" t="s">
        <v>9</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c r="AW7" s="311"/>
    </row>
    <row r="8" spans="1:49" ht="18.75" x14ac:dyDescent="0.25">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c r="AW8" s="311"/>
    </row>
    <row r="9" spans="1:49" x14ac:dyDescent="0.25">
      <c r="A9" s="312" t="str">
        <f>'1. паспорт местоположение'!A9:C9</f>
        <v>Акционерное общество "Электромагистраль"</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c r="AS9" s="312"/>
      <c r="AT9" s="312"/>
      <c r="AU9" s="312"/>
      <c r="AV9" s="312"/>
      <c r="AW9" s="312"/>
    </row>
    <row r="10" spans="1:49" ht="15.75" x14ac:dyDescent="0.25">
      <c r="A10" s="316" t="s">
        <v>8</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c r="AW10" s="316"/>
    </row>
    <row r="11" spans="1:49" ht="18.75" x14ac:dyDescent="0.25">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1"/>
      <c r="AP11" s="311"/>
      <c r="AQ11" s="311"/>
      <c r="AR11" s="311"/>
      <c r="AS11" s="311"/>
      <c r="AT11" s="311"/>
      <c r="AU11" s="311"/>
      <c r="AV11" s="311"/>
      <c r="AW11" s="311"/>
    </row>
    <row r="12" spans="1:49" x14ac:dyDescent="0.25">
      <c r="A12" s="312" t="str">
        <f>'1. паспорт местоположение'!A12:C12</f>
        <v>M_00.0008.000008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2"/>
      <c r="AU12" s="312"/>
      <c r="AV12" s="312"/>
      <c r="AW12" s="312"/>
    </row>
    <row r="13" spans="1:49" ht="15.75" x14ac:dyDescent="0.25">
      <c r="A13" s="316" t="s">
        <v>7</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c r="AW13" s="316"/>
    </row>
    <row r="14" spans="1:49" ht="18.75"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c r="AN14" s="317"/>
      <c r="AO14" s="317"/>
      <c r="AP14" s="317"/>
      <c r="AQ14" s="317"/>
      <c r="AR14" s="317"/>
      <c r="AS14" s="317"/>
      <c r="AT14" s="317"/>
      <c r="AU14" s="317"/>
      <c r="AV14" s="317"/>
      <c r="AW14" s="317"/>
    </row>
    <row r="15" spans="1:49" x14ac:dyDescent="0.25">
      <c r="A15" s="312"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c r="AS15" s="312"/>
      <c r="AT15" s="312"/>
      <c r="AU15" s="312"/>
      <c r="AV15" s="312"/>
      <c r="AW15" s="312"/>
    </row>
    <row r="16" spans="1:49" ht="15.75" x14ac:dyDescent="0.25">
      <c r="A16" s="316" t="s">
        <v>5</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c r="AW16" s="316"/>
    </row>
    <row r="17" spans="1:56"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c r="AW17" s="352"/>
    </row>
    <row r="18" spans="1:56"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c r="AW18" s="352"/>
    </row>
    <row r="19" spans="1:56"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c r="AW19" s="352"/>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80" t="s">
        <v>403</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c r="AW21" s="480"/>
    </row>
    <row r="22" spans="1:56" s="20" customFormat="1" ht="58.5" customHeight="1" x14ac:dyDescent="0.25">
      <c r="A22" s="471" t="s">
        <v>50</v>
      </c>
      <c r="B22" s="482" t="s">
        <v>24</v>
      </c>
      <c r="C22" s="471" t="s">
        <v>49</v>
      </c>
      <c r="D22" s="471" t="s">
        <v>48</v>
      </c>
      <c r="E22" s="485" t="s">
        <v>414</v>
      </c>
      <c r="F22" s="486"/>
      <c r="G22" s="486"/>
      <c r="H22" s="486"/>
      <c r="I22" s="486"/>
      <c r="J22" s="486"/>
      <c r="K22" s="486"/>
      <c r="L22" s="487"/>
      <c r="M22" s="471" t="s">
        <v>47</v>
      </c>
      <c r="N22" s="471" t="s">
        <v>46</v>
      </c>
      <c r="O22" s="471" t="s">
        <v>45</v>
      </c>
      <c r="P22" s="466" t="s">
        <v>206</v>
      </c>
      <c r="Q22" s="466" t="s">
        <v>44</v>
      </c>
      <c r="R22" s="466" t="s">
        <v>43</v>
      </c>
      <c r="S22" s="466" t="s">
        <v>42</v>
      </c>
      <c r="T22" s="466"/>
      <c r="U22" s="488" t="s">
        <v>41</v>
      </c>
      <c r="V22" s="488" t="s">
        <v>40</v>
      </c>
      <c r="W22" s="466" t="s">
        <v>39</v>
      </c>
      <c r="X22" s="466" t="s">
        <v>38</v>
      </c>
      <c r="Y22" s="466" t="s">
        <v>37</v>
      </c>
      <c r="Z22" s="473" t="s">
        <v>36</v>
      </c>
      <c r="AA22" s="466" t="s">
        <v>35</v>
      </c>
      <c r="AB22" s="466" t="s">
        <v>34</v>
      </c>
      <c r="AC22" s="466" t="s">
        <v>33</v>
      </c>
      <c r="AD22" s="466" t="s">
        <v>32</v>
      </c>
      <c r="AE22" s="466" t="s">
        <v>431</v>
      </c>
      <c r="AF22" s="466" t="s">
        <v>31</v>
      </c>
      <c r="AG22" s="466"/>
      <c r="AH22" s="466"/>
      <c r="AI22" s="466"/>
      <c r="AJ22" s="466"/>
      <c r="AK22" s="466"/>
      <c r="AL22" s="466"/>
      <c r="AM22" s="466" t="s">
        <v>30</v>
      </c>
      <c r="AN22" s="466"/>
      <c r="AO22" s="466"/>
      <c r="AP22" s="466"/>
      <c r="AQ22" s="466" t="s">
        <v>29</v>
      </c>
      <c r="AR22" s="466"/>
      <c r="AS22" s="466" t="s">
        <v>28</v>
      </c>
      <c r="AT22" s="466" t="s">
        <v>27</v>
      </c>
      <c r="AU22" s="466" t="s">
        <v>442</v>
      </c>
      <c r="AV22" s="466" t="s">
        <v>26</v>
      </c>
      <c r="AW22" s="474" t="s">
        <v>25</v>
      </c>
      <c r="AX22" s="491" t="s">
        <v>588</v>
      </c>
      <c r="AY22" s="491" t="s">
        <v>589</v>
      </c>
      <c r="AZ22" s="491" t="s">
        <v>434</v>
      </c>
      <c r="BA22" s="491" t="s">
        <v>435</v>
      </c>
      <c r="BB22" s="491" t="s">
        <v>330</v>
      </c>
      <c r="BC22" s="491"/>
      <c r="BD22" s="491"/>
    </row>
    <row r="23" spans="1:56" s="20" customFormat="1" ht="64.5" customHeight="1" x14ac:dyDescent="0.25">
      <c r="A23" s="481"/>
      <c r="B23" s="483"/>
      <c r="C23" s="481"/>
      <c r="D23" s="481"/>
      <c r="E23" s="476" t="s">
        <v>23</v>
      </c>
      <c r="F23" s="467" t="s">
        <v>129</v>
      </c>
      <c r="G23" s="467" t="s">
        <v>128</v>
      </c>
      <c r="H23" s="467" t="s">
        <v>127</v>
      </c>
      <c r="I23" s="469" t="s">
        <v>349</v>
      </c>
      <c r="J23" s="469" t="s">
        <v>350</v>
      </c>
      <c r="K23" s="469" t="s">
        <v>351</v>
      </c>
      <c r="L23" s="467" t="s">
        <v>78</v>
      </c>
      <c r="M23" s="481"/>
      <c r="N23" s="481"/>
      <c r="O23" s="481"/>
      <c r="P23" s="466"/>
      <c r="Q23" s="466"/>
      <c r="R23" s="466"/>
      <c r="S23" s="478" t="s">
        <v>1</v>
      </c>
      <c r="T23" s="478" t="s">
        <v>11</v>
      </c>
      <c r="U23" s="488"/>
      <c r="V23" s="488"/>
      <c r="W23" s="466"/>
      <c r="X23" s="466"/>
      <c r="Y23" s="466"/>
      <c r="Z23" s="466"/>
      <c r="AA23" s="466"/>
      <c r="AB23" s="466"/>
      <c r="AC23" s="466"/>
      <c r="AD23" s="466"/>
      <c r="AE23" s="466"/>
      <c r="AF23" s="466" t="s">
        <v>22</v>
      </c>
      <c r="AG23" s="466"/>
      <c r="AH23" s="466"/>
      <c r="AI23" s="466" t="s">
        <v>21</v>
      </c>
      <c r="AJ23" s="466"/>
      <c r="AK23" s="471" t="s">
        <v>20</v>
      </c>
      <c r="AL23" s="471" t="s">
        <v>19</v>
      </c>
      <c r="AM23" s="471" t="s">
        <v>18</v>
      </c>
      <c r="AN23" s="471" t="s">
        <v>17</v>
      </c>
      <c r="AO23" s="471" t="s">
        <v>16</v>
      </c>
      <c r="AP23" s="471" t="s">
        <v>15</v>
      </c>
      <c r="AQ23" s="471" t="s">
        <v>14</v>
      </c>
      <c r="AR23" s="489" t="s">
        <v>11</v>
      </c>
      <c r="AS23" s="466"/>
      <c r="AT23" s="466"/>
      <c r="AU23" s="466"/>
      <c r="AV23" s="466"/>
      <c r="AW23" s="475"/>
      <c r="AX23" s="492"/>
      <c r="AY23" s="492"/>
      <c r="AZ23" s="492"/>
      <c r="BA23" s="492"/>
      <c r="BB23" s="492"/>
      <c r="BC23" s="492"/>
      <c r="BD23" s="492"/>
    </row>
    <row r="24" spans="1:56" s="20"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116" t="s">
        <v>13</v>
      </c>
      <c r="AG24" s="150" t="s">
        <v>432</v>
      </c>
      <c r="AH24" s="116" t="s">
        <v>12</v>
      </c>
      <c r="AI24" s="117" t="s">
        <v>1</v>
      </c>
      <c r="AJ24" s="117" t="s">
        <v>11</v>
      </c>
      <c r="AK24" s="472"/>
      <c r="AL24" s="472"/>
      <c r="AM24" s="472"/>
      <c r="AN24" s="472"/>
      <c r="AO24" s="472"/>
      <c r="AP24" s="472"/>
      <c r="AQ24" s="472"/>
      <c r="AR24" s="490"/>
      <c r="AS24" s="466"/>
      <c r="AT24" s="466"/>
      <c r="AU24" s="466"/>
      <c r="AV24" s="466"/>
      <c r="AW24" s="475"/>
      <c r="AX24" s="493"/>
      <c r="AY24" s="493"/>
      <c r="AZ24" s="493"/>
      <c r="BA24" s="493"/>
      <c r="BB24" s="493"/>
      <c r="BC24" s="493"/>
      <c r="BD24" s="493"/>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45657</v>
      </c>
      <c r="E26" s="177">
        <v>9</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255405.56</v>
      </c>
      <c r="Q26" s="177" t="s">
        <v>425</v>
      </c>
      <c r="R26" s="179">
        <f>SUM(R27:R86)</f>
        <v>255405.19576</v>
      </c>
      <c r="S26" s="177" t="s">
        <v>425</v>
      </c>
      <c r="T26" s="177" t="s">
        <v>425</v>
      </c>
      <c r="U26" s="177" t="s">
        <v>425</v>
      </c>
      <c r="V26" s="177" t="s">
        <v>425</v>
      </c>
      <c r="W26" s="177" t="s">
        <v>425</v>
      </c>
      <c r="X26" s="177" t="s">
        <v>425</v>
      </c>
      <c r="Y26" s="177" t="s">
        <v>425</v>
      </c>
      <c r="Z26" s="177" t="s">
        <v>425</v>
      </c>
      <c r="AA26" s="177" t="s">
        <v>425</v>
      </c>
      <c r="AB26" s="179">
        <f>SUM(AB27:AB86)</f>
        <v>242067.0845650245</v>
      </c>
      <c r="AC26" s="177" t="s">
        <v>425</v>
      </c>
      <c r="AD26" s="179">
        <f>SUM(AD27:AD86)</f>
        <v>233634.56036319269</v>
      </c>
      <c r="AE26" s="179">
        <f>SUM(AE27:AE86)</f>
        <v>5297.1892539999899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149663.10988999999</v>
      </c>
      <c r="AY26" s="179">
        <f t="shared" si="46"/>
        <v>230858.71903000001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19450.97</v>
      </c>
      <c r="Q27" s="214" t="s">
        <v>512</v>
      </c>
      <c r="R27" s="215">
        <v>19450.97</v>
      </c>
      <c r="S27" s="214" t="s">
        <v>513</v>
      </c>
      <c r="T27" s="214" t="s">
        <v>513</v>
      </c>
      <c r="U27" s="214">
        <v>3</v>
      </c>
      <c r="V27" s="214">
        <v>1</v>
      </c>
      <c r="W27" s="214" t="s">
        <v>514</v>
      </c>
      <c r="X27" s="214">
        <v>19450.973119999999</v>
      </c>
      <c r="Y27" s="214" t="s">
        <v>515</v>
      </c>
      <c r="Z27" s="214">
        <v>1</v>
      </c>
      <c r="AA27" s="214">
        <v>19450.973119999999</v>
      </c>
      <c r="AB27" s="215">
        <v>19450.973119999999</v>
      </c>
      <c r="AC27" s="214" t="s">
        <v>516</v>
      </c>
      <c r="AD27" s="215">
        <v>23341.167743999998</v>
      </c>
      <c r="AE27" s="291">
        <f>IF(IFERROR(AD27-AY27,"нд")&lt;0,0,IFERROR(AD27-AY27,"нд"))</f>
        <v>2.4000000848900527E-5</v>
      </c>
      <c r="AF27" s="214">
        <v>32312152120</v>
      </c>
      <c r="AG27" s="214" t="s">
        <v>517</v>
      </c>
      <c r="AH27" s="214" t="s">
        <v>518</v>
      </c>
      <c r="AI27" s="216">
        <v>44985</v>
      </c>
      <c r="AJ27" s="216">
        <v>44985</v>
      </c>
      <c r="AK27" s="216">
        <v>45002</v>
      </c>
      <c r="AL27" s="216">
        <v>45022</v>
      </c>
      <c r="AM27" s="214" t="s">
        <v>425</v>
      </c>
      <c r="AN27" s="214" t="s">
        <v>425</v>
      </c>
      <c r="AO27" s="214" t="s">
        <v>425</v>
      </c>
      <c r="AP27" s="214" t="s">
        <v>425</v>
      </c>
      <c r="AQ27" s="216">
        <v>45042</v>
      </c>
      <c r="AR27" s="216">
        <v>45034</v>
      </c>
      <c r="AS27" s="216">
        <v>45042</v>
      </c>
      <c r="AT27" s="216">
        <v>45034</v>
      </c>
      <c r="AU27" s="216">
        <v>45324</v>
      </c>
      <c r="AV27" s="214" t="s">
        <v>425</v>
      </c>
      <c r="AW27" s="214" t="s">
        <v>425</v>
      </c>
      <c r="AX27" s="217">
        <v>19450.973109999999</v>
      </c>
      <c r="AY27" s="217">
        <v>23341.167719999998</v>
      </c>
      <c r="AZ27" s="215" t="s">
        <v>519</v>
      </c>
      <c r="BA27" s="215" t="s">
        <v>520</v>
      </c>
      <c r="BB27" s="215" t="s">
        <v>514</v>
      </c>
      <c r="BC27" s="215" t="s">
        <v>521</v>
      </c>
      <c r="BD27" s="215" t="str">
        <f>CONCATENATE(BB27,", ",BA27,", ",N27,", ","договор № ",BC27)</f>
        <v>АКЦИОНЕРНОЕ ОБЩЕСТВО "РЕМОНТЭНЕРГОМОНТАЖ И СЕРВИС"  ,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(2ПК в части В-236, СВ-220), договор № ИП-23-00129 от 26.04.2023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509</v>
      </c>
      <c r="N28" s="214" t="s">
        <v>522</v>
      </c>
      <c r="O28" s="214" t="s">
        <v>511</v>
      </c>
      <c r="P28" s="215">
        <v>34040</v>
      </c>
      <c r="Q28" s="214" t="s">
        <v>512</v>
      </c>
      <c r="R28" s="215">
        <v>34039.636200000001</v>
      </c>
      <c r="S28" s="214" t="s">
        <v>513</v>
      </c>
      <c r="T28" s="214" t="s">
        <v>513</v>
      </c>
      <c r="U28" s="214">
        <v>3</v>
      </c>
      <c r="V28" s="214">
        <v>2</v>
      </c>
      <c r="W28" s="214" t="s">
        <v>523</v>
      </c>
      <c r="X28" s="214" t="s">
        <v>524</v>
      </c>
      <c r="Y28" s="214" t="s">
        <v>525</v>
      </c>
      <c r="Z28" s="214">
        <v>1</v>
      </c>
      <c r="AA28" s="214" t="s">
        <v>526</v>
      </c>
      <c r="AB28" s="215">
        <v>33859.800999999999</v>
      </c>
      <c r="AC28" s="214" t="s">
        <v>527</v>
      </c>
      <c r="AD28" s="215">
        <v>40631.762000000002</v>
      </c>
      <c r="AE28" s="291">
        <f t="shared" ref="AE28:AE86" si="49">IF(IFERROR(AD28-AY28,"нд")&lt;0,0,IFERROR(AD28-AY28,"нд"))</f>
        <v>0</v>
      </c>
      <c r="AF28" s="214" t="s">
        <v>528</v>
      </c>
      <c r="AG28" s="214" t="s">
        <v>517</v>
      </c>
      <c r="AH28" s="214" t="s">
        <v>518</v>
      </c>
      <c r="AI28" s="216">
        <v>44957</v>
      </c>
      <c r="AJ28" s="216">
        <v>44956</v>
      </c>
      <c r="AK28" s="216">
        <v>44972</v>
      </c>
      <c r="AL28" s="216">
        <v>44995</v>
      </c>
      <c r="AM28" s="214" t="s">
        <v>425</v>
      </c>
      <c r="AN28" s="214" t="s">
        <v>425</v>
      </c>
      <c r="AO28" s="214" t="s">
        <v>425</v>
      </c>
      <c r="AP28" s="214" t="s">
        <v>425</v>
      </c>
      <c r="AQ28" s="216">
        <v>45015</v>
      </c>
      <c r="AR28" s="216">
        <v>45014</v>
      </c>
      <c r="AS28" s="216">
        <v>45014</v>
      </c>
      <c r="AT28" s="216">
        <v>45014</v>
      </c>
      <c r="AU28" s="216">
        <v>45231</v>
      </c>
      <c r="AV28" s="214" t="s">
        <v>425</v>
      </c>
      <c r="AW28" s="214" t="s">
        <v>425</v>
      </c>
      <c r="AX28" s="215">
        <v>34049.403109999999</v>
      </c>
      <c r="AY28" s="215">
        <v>40859.283739999999</v>
      </c>
      <c r="AZ28" s="215" t="s">
        <v>519</v>
      </c>
      <c r="BA28" s="215" t="s">
        <v>520</v>
      </c>
      <c r="BB28" s="215" t="s">
        <v>527</v>
      </c>
      <c r="BC28" s="215" t="s">
        <v>529</v>
      </c>
      <c r="BD28" s="215" t="str">
        <f t="shared" ref="BD28:BD86" si="50">CONCATENATE(BB28,", ",BA28,", ",N28,", ","договор № ",BC28)</f>
        <v>АКЦИОНЕРНОЕ ОБЩЕСТВО "РЕМОНТЭНЕРГОМОНТАЖ И СЕРВИС",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договор № ИП-23-00077 от 29.03.2023</v>
      </c>
    </row>
    <row r="29" spans="1:56" s="218" customFormat="1" ht="90"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530</v>
      </c>
      <c r="N29" s="214" t="s">
        <v>425</v>
      </c>
      <c r="O29" s="214" t="s">
        <v>425</v>
      </c>
      <c r="P29" s="215">
        <v>43633</v>
      </c>
      <c r="Q29" s="214">
        <v>43644</v>
      </c>
      <c r="R29" s="215">
        <v>43633</v>
      </c>
      <c r="S29" s="214" t="s">
        <v>531</v>
      </c>
      <c r="T29" s="214" t="s">
        <v>531</v>
      </c>
      <c r="U29" s="214">
        <v>7</v>
      </c>
      <c r="V29" s="214">
        <v>4</v>
      </c>
      <c r="W29" s="214" t="s">
        <v>532</v>
      </c>
      <c r="X29" s="214" t="s">
        <v>533</v>
      </c>
      <c r="Y29" s="214" t="s">
        <v>532</v>
      </c>
      <c r="Z29" s="214">
        <v>1</v>
      </c>
      <c r="AA29" s="214">
        <v>56800</v>
      </c>
      <c r="AB29" s="215">
        <v>29824.810445024494</v>
      </c>
      <c r="AC29" s="214" t="s">
        <v>534</v>
      </c>
      <c r="AD29" s="215">
        <v>35789.772534029391</v>
      </c>
      <c r="AE29" s="291">
        <f t="shared" si="49"/>
        <v>0</v>
      </c>
      <c r="AF29" s="214">
        <v>31907809377</v>
      </c>
      <c r="AG29" s="214" t="s">
        <v>517</v>
      </c>
      <c r="AH29" s="214" t="s">
        <v>535</v>
      </c>
      <c r="AI29" s="216">
        <v>43579</v>
      </c>
      <c r="AJ29" s="216">
        <v>43585</v>
      </c>
      <c r="AK29" s="216">
        <v>43592</v>
      </c>
      <c r="AL29" s="216">
        <v>43613</v>
      </c>
      <c r="AM29" s="214" t="s">
        <v>425</v>
      </c>
      <c r="AN29" s="214" t="s">
        <v>425</v>
      </c>
      <c r="AO29" s="214" t="s">
        <v>425</v>
      </c>
      <c r="AP29" s="214" t="s">
        <v>425</v>
      </c>
      <c r="AQ29" s="216">
        <v>43633</v>
      </c>
      <c r="AR29" s="216">
        <v>43644</v>
      </c>
      <c r="AS29" s="216">
        <v>43633</v>
      </c>
      <c r="AT29" s="216">
        <v>43921</v>
      </c>
      <c r="AU29" s="216">
        <v>43913</v>
      </c>
      <c r="AV29" s="214" t="s">
        <v>425</v>
      </c>
      <c r="AW29" s="214" t="s">
        <v>425</v>
      </c>
      <c r="AX29" s="215">
        <v>31398.714</v>
      </c>
      <c r="AY29" s="215">
        <v>37678.4568</v>
      </c>
      <c r="AZ29" s="215" t="s">
        <v>536</v>
      </c>
      <c r="BA29" s="215" t="s">
        <v>530</v>
      </c>
      <c r="BB29" s="215" t="s">
        <v>534</v>
      </c>
      <c r="BC29" s="215" t="s">
        <v>537</v>
      </c>
      <c r="BD29" s="215" t="str">
        <f t="shared" si="50"/>
        <v>Индивидуальный предприниматель Григорьянц Артем Александрович, ТМЦ, нд, договор № ПД-19-00155 от 28.06.2019</v>
      </c>
    </row>
    <row r="30" spans="1:56" s="218" customFormat="1" ht="13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538</v>
      </c>
      <c r="N30" s="214" t="s">
        <v>539</v>
      </c>
      <c r="O30" s="214" t="s">
        <v>511</v>
      </c>
      <c r="P30" s="215">
        <v>60647</v>
      </c>
      <c r="Q30" s="214" t="s">
        <v>512</v>
      </c>
      <c r="R30" s="215">
        <v>60647</v>
      </c>
      <c r="S30" s="214" t="s">
        <v>540</v>
      </c>
      <c r="T30" s="214" t="s">
        <v>540</v>
      </c>
      <c r="U30" s="214">
        <v>3</v>
      </c>
      <c r="V30" s="214">
        <v>2</v>
      </c>
      <c r="W30" s="214" t="s">
        <v>541</v>
      </c>
      <c r="X30" s="214" t="s">
        <v>542</v>
      </c>
      <c r="Y30" s="214" t="s">
        <v>543</v>
      </c>
      <c r="Z30" s="214" t="s">
        <v>425</v>
      </c>
      <c r="AA30" s="214">
        <v>60647</v>
      </c>
      <c r="AB30" s="215">
        <v>60647</v>
      </c>
      <c r="AC30" s="214" t="s">
        <v>544</v>
      </c>
      <c r="AD30" s="215">
        <v>72776.399999999994</v>
      </c>
      <c r="AE30" s="291">
        <f t="shared" si="49"/>
        <v>5297.189229999989</v>
      </c>
      <c r="AF30" s="214">
        <v>31907796060</v>
      </c>
      <c r="AG30" s="214" t="s">
        <v>517</v>
      </c>
      <c r="AH30" s="214" t="s">
        <v>535</v>
      </c>
      <c r="AI30" s="216">
        <v>43585</v>
      </c>
      <c r="AJ30" s="216">
        <v>43580</v>
      </c>
      <c r="AK30" s="216">
        <v>43585</v>
      </c>
      <c r="AL30" s="216">
        <v>43605</v>
      </c>
      <c r="AM30" s="214" t="s">
        <v>425</v>
      </c>
      <c r="AN30" s="214" t="s">
        <v>425</v>
      </c>
      <c r="AO30" s="214" t="s">
        <v>425</v>
      </c>
      <c r="AP30" s="214" t="s">
        <v>425</v>
      </c>
      <c r="AQ30" s="216">
        <v>43625</v>
      </c>
      <c r="AR30" s="216">
        <v>43649</v>
      </c>
      <c r="AS30" s="216">
        <v>43625</v>
      </c>
      <c r="AT30" s="216">
        <v>43649</v>
      </c>
      <c r="AU30" s="216">
        <v>44190</v>
      </c>
      <c r="AV30" s="214" t="s">
        <v>425</v>
      </c>
      <c r="AW30" s="214" t="s">
        <v>425</v>
      </c>
      <c r="AX30" s="215">
        <v>13513.519669999998</v>
      </c>
      <c r="AY30" s="215">
        <v>67479.210770000005</v>
      </c>
      <c r="AZ30" s="215" t="s">
        <v>519</v>
      </c>
      <c r="BA30" s="215" t="s">
        <v>520</v>
      </c>
      <c r="BB30" s="215" t="s">
        <v>544</v>
      </c>
      <c r="BC30" s="215" t="s">
        <v>545</v>
      </c>
      <c r="BD30" s="215" t="str">
        <f t="shared" si="50"/>
        <v>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ИП-19-00125 от 03.07.2019</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530</v>
      </c>
      <c r="N31" s="214" t="s">
        <v>546</v>
      </c>
      <c r="O31" s="214" t="s">
        <v>511</v>
      </c>
      <c r="P31" s="215">
        <v>80304.5</v>
      </c>
      <c r="Q31" s="214" t="s">
        <v>512</v>
      </c>
      <c r="R31" s="215">
        <v>80304.5</v>
      </c>
      <c r="S31" s="214" t="s">
        <v>531</v>
      </c>
      <c r="T31" s="214" t="s">
        <v>531</v>
      </c>
      <c r="U31" s="214">
        <v>3</v>
      </c>
      <c r="V31" s="214">
        <v>1</v>
      </c>
      <c r="W31" s="214" t="s">
        <v>547</v>
      </c>
      <c r="X31" s="214">
        <v>79497.5</v>
      </c>
      <c r="Y31" s="214" t="s">
        <v>547</v>
      </c>
      <c r="Z31" s="214" t="s">
        <v>425</v>
      </c>
      <c r="AA31" s="214">
        <v>79497.5</v>
      </c>
      <c r="AB31" s="215">
        <v>79497.5</v>
      </c>
      <c r="AC31" s="214" t="s">
        <v>547</v>
      </c>
      <c r="AD31" s="215">
        <v>38551.058085163335</v>
      </c>
      <c r="AE31" s="291">
        <f t="shared" si="49"/>
        <v>0</v>
      </c>
      <c r="AF31" s="214">
        <v>32312047397</v>
      </c>
      <c r="AG31" s="214" t="s">
        <v>517</v>
      </c>
      <c r="AH31" s="214" t="s">
        <v>518</v>
      </c>
      <c r="AI31" s="216">
        <v>44957</v>
      </c>
      <c r="AJ31" s="216">
        <v>44946</v>
      </c>
      <c r="AK31" s="216">
        <v>44963</v>
      </c>
      <c r="AL31" s="216">
        <v>44979</v>
      </c>
      <c r="AM31" s="214" t="s">
        <v>425</v>
      </c>
      <c r="AN31" s="214" t="s">
        <v>425</v>
      </c>
      <c r="AO31" s="214" t="s">
        <v>425</v>
      </c>
      <c r="AP31" s="214" t="s">
        <v>425</v>
      </c>
      <c r="AQ31" s="216">
        <v>44999</v>
      </c>
      <c r="AR31" s="216">
        <v>44982</v>
      </c>
      <c r="AS31" s="216">
        <v>44999</v>
      </c>
      <c r="AT31" s="216">
        <v>44982</v>
      </c>
      <c r="AU31" s="216">
        <v>45061</v>
      </c>
      <c r="AV31" s="214" t="s">
        <v>425</v>
      </c>
      <c r="AW31" s="214" t="s">
        <v>425</v>
      </c>
      <c r="AX31" s="215">
        <v>32463.5</v>
      </c>
      <c r="AY31" s="215">
        <v>38956.199999999997</v>
      </c>
      <c r="AZ31" s="215" t="s">
        <v>536</v>
      </c>
      <c r="BA31" s="215" t="s">
        <v>530</v>
      </c>
      <c r="BB31" s="215" t="s">
        <v>548</v>
      </c>
      <c r="BC31" s="215" t="s">
        <v>549</v>
      </c>
      <c r="BD31" s="215" t="str">
        <f t="shared" si="50"/>
        <v>Общество с ограниченной ответственностью "Инженерный центр Сибири", ТМЦ, Поставка разъединителей 110-220 кВ, договор № ПД-23-00052 от 14.03.2023</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550</v>
      </c>
      <c r="O32" s="214" t="s">
        <v>511</v>
      </c>
      <c r="P32" s="215">
        <v>4098.59</v>
      </c>
      <c r="Q32" s="214" t="s">
        <v>512</v>
      </c>
      <c r="R32" s="215">
        <v>4098.5895600000003</v>
      </c>
      <c r="S32" s="214" t="s">
        <v>513</v>
      </c>
      <c r="T32" s="214" t="s">
        <v>513</v>
      </c>
      <c r="U32" s="214">
        <v>3</v>
      </c>
      <c r="V32" s="214">
        <v>2</v>
      </c>
      <c r="W32" s="214" t="s">
        <v>551</v>
      </c>
      <c r="X32" s="214" t="s">
        <v>552</v>
      </c>
      <c r="Y32" s="214" t="s">
        <v>515</v>
      </c>
      <c r="Z32" s="214">
        <v>1</v>
      </c>
      <c r="AA32" s="214" t="s">
        <v>553</v>
      </c>
      <c r="AB32" s="215">
        <v>4090</v>
      </c>
      <c r="AC32" s="214" t="s">
        <v>527</v>
      </c>
      <c r="AD32" s="215">
        <v>4908</v>
      </c>
      <c r="AE32" s="291">
        <f t="shared" si="49"/>
        <v>0</v>
      </c>
      <c r="AF32" s="214">
        <v>32211177560</v>
      </c>
      <c r="AG32" s="214" t="s">
        <v>517</v>
      </c>
      <c r="AH32" s="214" t="s">
        <v>518</v>
      </c>
      <c r="AI32" s="216">
        <v>44620</v>
      </c>
      <c r="AJ32" s="216">
        <v>44620</v>
      </c>
      <c r="AK32" s="216">
        <v>44641</v>
      </c>
      <c r="AL32" s="216">
        <v>44651</v>
      </c>
      <c r="AM32" s="214" t="s">
        <v>425</v>
      </c>
      <c r="AN32" s="214" t="s">
        <v>425</v>
      </c>
      <c r="AO32" s="214" t="s">
        <v>425</v>
      </c>
      <c r="AP32" s="214" t="s">
        <v>425</v>
      </c>
      <c r="AQ32" s="216">
        <v>44671</v>
      </c>
      <c r="AR32" s="216">
        <v>44670</v>
      </c>
      <c r="AS32" s="216">
        <v>44671</v>
      </c>
      <c r="AT32" s="216">
        <v>44670</v>
      </c>
      <c r="AU32" s="216">
        <v>45290</v>
      </c>
      <c r="AV32" s="214" t="s">
        <v>425</v>
      </c>
      <c r="AW32" s="214" t="s">
        <v>425</v>
      </c>
      <c r="AX32" s="215">
        <v>4090</v>
      </c>
      <c r="AY32" s="215">
        <v>4908</v>
      </c>
      <c r="AZ32" s="215" t="s">
        <v>519</v>
      </c>
      <c r="BA32" s="215" t="s">
        <v>520</v>
      </c>
      <c r="BB32" s="215" t="s">
        <v>544</v>
      </c>
      <c r="BC32" s="215" t="s">
        <v>554</v>
      </c>
      <c r="BD32" s="215" t="str">
        <f t="shared" si="50"/>
        <v>АО "РЭМиС",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в объеме работ по 1 ПК (В-236), договор № ИП-22-00096 от 19.04.2022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530</v>
      </c>
      <c r="N33" s="214" t="s">
        <v>555</v>
      </c>
      <c r="O33" s="214" t="s">
        <v>511</v>
      </c>
      <c r="P33" s="215">
        <v>13231.5</v>
      </c>
      <c r="Q33" s="214" t="s">
        <v>512</v>
      </c>
      <c r="R33" s="215">
        <v>13231.5</v>
      </c>
      <c r="S33" s="214" t="s">
        <v>540</v>
      </c>
      <c r="T33" s="214" t="s">
        <v>540</v>
      </c>
      <c r="U33" s="214">
        <v>3</v>
      </c>
      <c r="V33" s="214">
        <v>1</v>
      </c>
      <c r="W33" s="214" t="s">
        <v>556</v>
      </c>
      <c r="X33" s="214">
        <v>14800</v>
      </c>
      <c r="Y33" s="214" t="s">
        <v>515</v>
      </c>
      <c r="Z33" s="214">
        <v>1</v>
      </c>
      <c r="AA33" s="214">
        <v>14697</v>
      </c>
      <c r="AB33" s="215">
        <v>14697</v>
      </c>
      <c r="AC33" s="214" t="s">
        <v>556</v>
      </c>
      <c r="AD33" s="215">
        <v>17636.399999999998</v>
      </c>
      <c r="AE33" s="291">
        <f t="shared" si="49"/>
        <v>0</v>
      </c>
      <c r="AF33" s="214">
        <v>32009244883</v>
      </c>
      <c r="AG33" s="214" t="s">
        <v>517</v>
      </c>
      <c r="AH33" s="214" t="s">
        <v>535</v>
      </c>
      <c r="AI33" s="216">
        <v>44012</v>
      </c>
      <c r="AJ33" s="216">
        <v>44007</v>
      </c>
      <c r="AK33" s="216">
        <v>44008</v>
      </c>
      <c r="AL33" s="216">
        <v>44015</v>
      </c>
      <c r="AM33" s="214" t="s">
        <v>425</v>
      </c>
      <c r="AN33" s="214" t="s">
        <v>425</v>
      </c>
      <c r="AO33" s="214" t="s">
        <v>425</v>
      </c>
      <c r="AP33" s="214" t="s">
        <v>425</v>
      </c>
      <c r="AQ33" s="216">
        <v>44035</v>
      </c>
      <c r="AR33" s="216">
        <v>44028</v>
      </c>
      <c r="AS33" s="216">
        <v>44035</v>
      </c>
      <c r="AT33" s="216">
        <v>44180</v>
      </c>
      <c r="AU33" s="216">
        <v>44153</v>
      </c>
      <c r="AV33" s="214" t="s">
        <v>425</v>
      </c>
      <c r="AW33" s="214" t="s">
        <v>425</v>
      </c>
      <c r="AX33" s="215">
        <v>14697</v>
      </c>
      <c r="AY33" s="215">
        <v>17636.400000000001</v>
      </c>
      <c r="AZ33" s="215" t="s">
        <v>536</v>
      </c>
      <c r="BA33" s="215" t="s">
        <v>530</v>
      </c>
      <c r="BB33" s="215" t="s">
        <v>557</v>
      </c>
      <c r="BC33" s="215" t="s">
        <v>558</v>
      </c>
      <c r="BD33" s="215" t="str">
        <f t="shared" si="50"/>
        <v>ООО "Остерон", ТМЦ, Поставка  выключателей 220кВ, договор № ПД-20-00171 от 16.07.2020</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ref="AE34" si="51">IF(IFERROR(AD34-AY34,"нд")&lt;0,0,IFERROR(AD34-AY34,"нд"))</f>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ref="BD34" si="52">CONCATENATE(BB34,", ",BA34,", ",N34,", ","договор № ",BC34)</f>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3">IF($M60&gt;0,"нд","нд")</f>
        <v>нд</v>
      </c>
      <c r="C60" s="214" t="str">
        <f t="shared" si="53"/>
        <v>нд</v>
      </c>
      <c r="D60" s="214" t="str">
        <f t="shared" si="53"/>
        <v>нд</v>
      </c>
      <c r="E60" s="214" t="str">
        <f t="shared" si="53"/>
        <v>нд</v>
      </c>
      <c r="F60" s="214" t="str">
        <f t="shared" si="53"/>
        <v>нд</v>
      </c>
      <c r="G60" s="214" t="str">
        <f t="shared" si="53"/>
        <v>нд</v>
      </c>
      <c r="H60" s="214" t="str">
        <f t="shared" si="53"/>
        <v>нд</v>
      </c>
      <c r="I60" s="214" t="str">
        <f t="shared" si="53"/>
        <v>нд</v>
      </c>
      <c r="J60" s="214" t="str">
        <f t="shared" si="53"/>
        <v>нд</v>
      </c>
      <c r="K60" s="214" t="str">
        <f t="shared" si="53"/>
        <v>нд</v>
      </c>
      <c r="L60" s="214" t="str">
        <f t="shared" si="53"/>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3"/>
        <v>нд</v>
      </c>
      <c r="C61" s="214" t="str">
        <f t="shared" si="53"/>
        <v>нд</v>
      </c>
      <c r="D61" s="214" t="str">
        <f t="shared" si="53"/>
        <v>нд</v>
      </c>
      <c r="E61" s="214" t="str">
        <f t="shared" si="53"/>
        <v>нд</v>
      </c>
      <c r="F61" s="214" t="str">
        <f t="shared" si="53"/>
        <v>нд</v>
      </c>
      <c r="G61" s="214" t="str">
        <f t="shared" si="53"/>
        <v>нд</v>
      </c>
      <c r="H61" s="214" t="str">
        <f t="shared" si="53"/>
        <v>нд</v>
      </c>
      <c r="I61" s="214" t="str">
        <f t="shared" si="53"/>
        <v>нд</v>
      </c>
      <c r="J61" s="214" t="str">
        <f t="shared" si="53"/>
        <v>нд</v>
      </c>
      <c r="K61" s="214" t="str">
        <f t="shared" si="53"/>
        <v>нд</v>
      </c>
      <c r="L61" s="214" t="str">
        <f t="shared" si="53"/>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3"/>
        <v>нд</v>
      </c>
      <c r="C62" s="214" t="str">
        <f t="shared" si="53"/>
        <v>нд</v>
      </c>
      <c r="D62" s="214" t="str">
        <f t="shared" si="53"/>
        <v>нд</v>
      </c>
      <c r="E62" s="214" t="str">
        <f t="shared" si="53"/>
        <v>нд</v>
      </c>
      <c r="F62" s="214" t="str">
        <f t="shared" si="53"/>
        <v>нд</v>
      </c>
      <c r="G62" s="214" t="str">
        <f t="shared" si="53"/>
        <v>нд</v>
      </c>
      <c r="H62" s="214" t="str">
        <f t="shared" si="53"/>
        <v>нд</v>
      </c>
      <c r="I62" s="214" t="str">
        <f t="shared" si="53"/>
        <v>нд</v>
      </c>
      <c r="J62" s="214" t="str">
        <f t="shared" si="53"/>
        <v>нд</v>
      </c>
      <c r="K62" s="214" t="str">
        <f t="shared" si="53"/>
        <v>нд</v>
      </c>
      <c r="L62" s="214" t="str">
        <f t="shared" si="53"/>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3"/>
        <v>нд</v>
      </c>
      <c r="C63" s="214" t="str">
        <f t="shared" si="53"/>
        <v>нд</v>
      </c>
      <c r="D63" s="214" t="str">
        <f t="shared" si="53"/>
        <v>нд</v>
      </c>
      <c r="E63" s="214" t="str">
        <f t="shared" si="53"/>
        <v>нд</v>
      </c>
      <c r="F63" s="214" t="str">
        <f t="shared" si="53"/>
        <v>нд</v>
      </c>
      <c r="G63" s="214" t="str">
        <f t="shared" si="53"/>
        <v>нд</v>
      </c>
      <c r="H63" s="214" t="str">
        <f t="shared" si="53"/>
        <v>нд</v>
      </c>
      <c r="I63" s="214" t="str">
        <f t="shared" si="53"/>
        <v>нд</v>
      </c>
      <c r="J63" s="214" t="str">
        <f t="shared" si="53"/>
        <v>нд</v>
      </c>
      <c r="K63" s="214" t="str">
        <f t="shared" si="53"/>
        <v>нд</v>
      </c>
      <c r="L63" s="214" t="str">
        <f t="shared" si="53"/>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3"/>
        <v>нд</v>
      </c>
      <c r="C64" s="214" t="str">
        <f t="shared" si="53"/>
        <v>нд</v>
      </c>
      <c r="D64" s="214" t="str">
        <f t="shared" si="53"/>
        <v>нд</v>
      </c>
      <c r="E64" s="214" t="str">
        <f t="shared" si="53"/>
        <v>нд</v>
      </c>
      <c r="F64" s="214" t="str">
        <f t="shared" si="53"/>
        <v>нд</v>
      </c>
      <c r="G64" s="214" t="str">
        <f t="shared" si="53"/>
        <v>нд</v>
      </c>
      <c r="H64" s="214" t="str">
        <f t="shared" si="53"/>
        <v>нд</v>
      </c>
      <c r="I64" s="214" t="str">
        <f t="shared" si="53"/>
        <v>нд</v>
      </c>
      <c r="J64" s="214" t="str">
        <f t="shared" si="53"/>
        <v>нд</v>
      </c>
      <c r="K64" s="214" t="str">
        <f t="shared" si="53"/>
        <v>нд</v>
      </c>
      <c r="L64" s="214" t="str">
        <f t="shared" si="53"/>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3"/>
        <v>нд</v>
      </c>
      <c r="C65" s="214" t="str">
        <f t="shared" si="53"/>
        <v>нд</v>
      </c>
      <c r="D65" s="214" t="str">
        <f t="shared" si="53"/>
        <v>нд</v>
      </c>
      <c r="E65" s="214" t="str">
        <f t="shared" si="53"/>
        <v>нд</v>
      </c>
      <c r="F65" s="214" t="str">
        <f t="shared" si="53"/>
        <v>нд</v>
      </c>
      <c r="G65" s="214" t="str">
        <f t="shared" si="53"/>
        <v>нд</v>
      </c>
      <c r="H65" s="214" t="str">
        <f t="shared" si="53"/>
        <v>нд</v>
      </c>
      <c r="I65" s="214" t="str">
        <f t="shared" si="53"/>
        <v>нд</v>
      </c>
      <c r="J65" s="214" t="str">
        <f t="shared" si="53"/>
        <v>нд</v>
      </c>
      <c r="K65" s="214" t="str">
        <f t="shared" si="53"/>
        <v>нд</v>
      </c>
      <c r="L65" s="214" t="str">
        <f t="shared" si="53"/>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3"/>
        <v>нд</v>
      </c>
      <c r="C66" s="214" t="str">
        <f t="shared" si="53"/>
        <v>нд</v>
      </c>
      <c r="D66" s="214" t="str">
        <f t="shared" si="53"/>
        <v>нд</v>
      </c>
      <c r="E66" s="214" t="str">
        <f t="shared" si="53"/>
        <v>нд</v>
      </c>
      <c r="F66" s="214" t="str">
        <f t="shared" si="53"/>
        <v>нд</v>
      </c>
      <c r="G66" s="214" t="str">
        <f t="shared" si="53"/>
        <v>нд</v>
      </c>
      <c r="H66" s="214" t="str">
        <f t="shared" si="53"/>
        <v>нд</v>
      </c>
      <c r="I66" s="214" t="str">
        <f t="shared" si="53"/>
        <v>нд</v>
      </c>
      <c r="J66" s="214" t="str">
        <f t="shared" si="53"/>
        <v>нд</v>
      </c>
      <c r="K66" s="214" t="str">
        <f t="shared" si="53"/>
        <v>нд</v>
      </c>
      <c r="L66" s="214" t="str">
        <f t="shared" si="53"/>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3"/>
        <v>нд</v>
      </c>
      <c r="C67" s="214" t="str">
        <f t="shared" si="53"/>
        <v>нд</v>
      </c>
      <c r="D67" s="214" t="str">
        <f t="shared" si="53"/>
        <v>нд</v>
      </c>
      <c r="E67" s="214" t="str">
        <f t="shared" si="53"/>
        <v>нд</v>
      </c>
      <c r="F67" s="214" t="str">
        <f t="shared" si="53"/>
        <v>нд</v>
      </c>
      <c r="G67" s="214" t="str">
        <f t="shared" si="53"/>
        <v>нд</v>
      </c>
      <c r="H67" s="214" t="str">
        <f t="shared" si="53"/>
        <v>нд</v>
      </c>
      <c r="I67" s="214" t="str">
        <f t="shared" si="53"/>
        <v>нд</v>
      </c>
      <c r="J67" s="214" t="str">
        <f t="shared" si="53"/>
        <v>нд</v>
      </c>
      <c r="K67" s="214" t="str">
        <f t="shared" si="53"/>
        <v>нд</v>
      </c>
      <c r="L67" s="214" t="str">
        <f t="shared" si="53"/>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3"/>
        <v>нд</v>
      </c>
      <c r="C68" s="214" t="str">
        <f t="shared" si="53"/>
        <v>нд</v>
      </c>
      <c r="D68" s="214" t="str">
        <f t="shared" si="53"/>
        <v>нд</v>
      </c>
      <c r="E68" s="214" t="str">
        <f t="shared" si="53"/>
        <v>нд</v>
      </c>
      <c r="F68" s="214" t="str">
        <f t="shared" si="53"/>
        <v>нд</v>
      </c>
      <c r="G68" s="214" t="str">
        <f t="shared" si="53"/>
        <v>нд</v>
      </c>
      <c r="H68" s="214" t="str">
        <f t="shared" si="53"/>
        <v>нд</v>
      </c>
      <c r="I68" s="214" t="str">
        <f t="shared" si="53"/>
        <v>нд</v>
      </c>
      <c r="J68" s="214" t="str">
        <f t="shared" si="53"/>
        <v>нд</v>
      </c>
      <c r="K68" s="214" t="str">
        <f t="shared" si="53"/>
        <v>нд</v>
      </c>
      <c r="L68" s="214" t="str">
        <f t="shared" si="53"/>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3"/>
        <v>нд</v>
      </c>
      <c r="C69" s="214" t="str">
        <f t="shared" si="53"/>
        <v>нд</v>
      </c>
      <c r="D69" s="214" t="str">
        <f t="shared" si="53"/>
        <v>нд</v>
      </c>
      <c r="E69" s="214" t="str">
        <f t="shared" si="53"/>
        <v>нд</v>
      </c>
      <c r="F69" s="214" t="str">
        <f t="shared" si="53"/>
        <v>нд</v>
      </c>
      <c r="G69" s="214" t="str">
        <f t="shared" si="53"/>
        <v>нд</v>
      </c>
      <c r="H69" s="214" t="str">
        <f t="shared" si="53"/>
        <v>нд</v>
      </c>
      <c r="I69" s="214" t="str">
        <f t="shared" si="53"/>
        <v>нд</v>
      </c>
      <c r="J69" s="214" t="str">
        <f t="shared" si="53"/>
        <v>нд</v>
      </c>
      <c r="K69" s="214" t="str">
        <f t="shared" si="53"/>
        <v>нд</v>
      </c>
      <c r="L69" s="214" t="str">
        <f t="shared" si="53"/>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3"/>
        <v>нд</v>
      </c>
      <c r="C70" s="214" t="str">
        <f t="shared" si="53"/>
        <v>нд</v>
      </c>
      <c r="D70" s="214" t="str">
        <f t="shared" si="53"/>
        <v>нд</v>
      </c>
      <c r="E70" s="214" t="str">
        <f t="shared" si="53"/>
        <v>нд</v>
      </c>
      <c r="F70" s="214" t="str">
        <f t="shared" si="53"/>
        <v>нд</v>
      </c>
      <c r="G70" s="214" t="str">
        <f t="shared" si="53"/>
        <v>нд</v>
      </c>
      <c r="H70" s="214" t="str">
        <f t="shared" si="53"/>
        <v>нд</v>
      </c>
      <c r="I70" s="214" t="str">
        <f t="shared" si="53"/>
        <v>нд</v>
      </c>
      <c r="J70" s="214" t="str">
        <f t="shared" si="53"/>
        <v>нд</v>
      </c>
      <c r="K70" s="214" t="str">
        <f t="shared" si="53"/>
        <v>нд</v>
      </c>
      <c r="L70" s="214" t="str">
        <f t="shared" si="53"/>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3"/>
        <v>нд</v>
      </c>
      <c r="C71" s="214" t="str">
        <f t="shared" si="53"/>
        <v>нд</v>
      </c>
      <c r="D71" s="214" t="str">
        <f t="shared" si="53"/>
        <v>нд</v>
      </c>
      <c r="E71" s="214" t="str">
        <f t="shared" si="53"/>
        <v>нд</v>
      </c>
      <c r="F71" s="214" t="str">
        <f t="shared" si="53"/>
        <v>нд</v>
      </c>
      <c r="G71" s="214" t="str">
        <f t="shared" si="53"/>
        <v>нд</v>
      </c>
      <c r="H71" s="214" t="str">
        <f t="shared" si="53"/>
        <v>нд</v>
      </c>
      <c r="I71" s="214" t="str">
        <f t="shared" si="53"/>
        <v>нд</v>
      </c>
      <c r="J71" s="214" t="str">
        <f t="shared" si="53"/>
        <v>нд</v>
      </c>
      <c r="K71" s="214" t="str">
        <f t="shared" si="53"/>
        <v>нд</v>
      </c>
      <c r="L71" s="214" t="str">
        <f t="shared" si="53"/>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3"/>
        <v>нд</v>
      </c>
      <c r="C72" s="214" t="str">
        <f t="shared" si="53"/>
        <v>нд</v>
      </c>
      <c r="D72" s="214" t="str">
        <f t="shared" si="53"/>
        <v>нд</v>
      </c>
      <c r="E72" s="214" t="str">
        <f t="shared" si="53"/>
        <v>нд</v>
      </c>
      <c r="F72" s="214" t="str">
        <f t="shared" si="53"/>
        <v>нд</v>
      </c>
      <c r="G72" s="214" t="str">
        <f t="shared" si="53"/>
        <v>нд</v>
      </c>
      <c r="H72" s="214" t="str">
        <f t="shared" si="53"/>
        <v>нд</v>
      </c>
      <c r="I72" s="214" t="str">
        <f t="shared" si="53"/>
        <v>нд</v>
      </c>
      <c r="J72" s="214" t="str">
        <f t="shared" si="53"/>
        <v>нд</v>
      </c>
      <c r="K72" s="214" t="str">
        <f t="shared" si="53"/>
        <v>нд</v>
      </c>
      <c r="L72" s="214" t="str">
        <f t="shared" si="53"/>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3"/>
        <v>нд</v>
      </c>
      <c r="C73" s="214" t="str">
        <f t="shared" si="53"/>
        <v>нд</v>
      </c>
      <c r="D73" s="214" t="str">
        <f t="shared" si="53"/>
        <v>нд</v>
      </c>
      <c r="E73" s="214" t="str">
        <f t="shared" si="53"/>
        <v>нд</v>
      </c>
      <c r="F73" s="214" t="str">
        <f t="shared" si="53"/>
        <v>нд</v>
      </c>
      <c r="G73" s="214" t="str">
        <f t="shared" si="53"/>
        <v>нд</v>
      </c>
      <c r="H73" s="214" t="str">
        <f t="shared" si="53"/>
        <v>нд</v>
      </c>
      <c r="I73" s="214" t="str">
        <f t="shared" si="53"/>
        <v>нд</v>
      </c>
      <c r="J73" s="214" t="str">
        <f t="shared" si="53"/>
        <v>нд</v>
      </c>
      <c r="K73" s="214" t="str">
        <f t="shared" si="53"/>
        <v>нд</v>
      </c>
      <c r="L73" s="214" t="str">
        <f t="shared" si="53"/>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3"/>
        <v>нд</v>
      </c>
      <c r="C74" s="214" t="str">
        <f t="shared" si="53"/>
        <v>нд</v>
      </c>
      <c r="D74" s="214" t="str">
        <f t="shared" si="53"/>
        <v>нд</v>
      </c>
      <c r="E74" s="214" t="str">
        <f t="shared" si="53"/>
        <v>нд</v>
      </c>
      <c r="F74" s="214" t="str">
        <f t="shared" si="53"/>
        <v>нд</v>
      </c>
      <c r="G74" s="214" t="str">
        <f t="shared" si="53"/>
        <v>нд</v>
      </c>
      <c r="H74" s="214" t="str">
        <f t="shared" si="53"/>
        <v>нд</v>
      </c>
      <c r="I74" s="214" t="str">
        <f t="shared" si="53"/>
        <v>нд</v>
      </c>
      <c r="J74" s="214" t="str">
        <f t="shared" si="53"/>
        <v>нд</v>
      </c>
      <c r="K74" s="214" t="str">
        <f t="shared" si="53"/>
        <v>нд</v>
      </c>
      <c r="L74" s="214" t="str">
        <f t="shared" si="53"/>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3"/>
        <v>нд</v>
      </c>
      <c r="C75" s="214" t="str">
        <f t="shared" si="53"/>
        <v>нд</v>
      </c>
      <c r="D75" s="214" t="str">
        <f t="shared" si="53"/>
        <v>нд</v>
      </c>
      <c r="E75" s="214" t="str">
        <f t="shared" si="53"/>
        <v>нд</v>
      </c>
      <c r="F75" s="214" t="str">
        <f t="shared" si="53"/>
        <v>нд</v>
      </c>
      <c r="G75" s="214" t="str">
        <f t="shared" si="53"/>
        <v>нд</v>
      </c>
      <c r="H75" s="214" t="str">
        <f t="shared" si="53"/>
        <v>нд</v>
      </c>
      <c r="I75" s="214" t="str">
        <f t="shared" si="53"/>
        <v>нд</v>
      </c>
      <c r="J75" s="214" t="str">
        <f t="shared" si="53"/>
        <v>нд</v>
      </c>
      <c r="K75" s="214" t="str">
        <f t="shared" si="53"/>
        <v>нд</v>
      </c>
      <c r="L75" s="214" t="str">
        <f t="shared" si="53"/>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3"/>
        <v>нд</v>
      </c>
      <c r="C76" s="214" t="str">
        <f t="shared" si="53"/>
        <v>нд</v>
      </c>
      <c r="D76" s="214" t="str">
        <f t="shared" si="53"/>
        <v>нд</v>
      </c>
      <c r="E76" s="214" t="str">
        <f t="shared" si="53"/>
        <v>нд</v>
      </c>
      <c r="F76" s="214" t="str">
        <f t="shared" si="53"/>
        <v>нд</v>
      </c>
      <c r="G76" s="214" t="str">
        <f t="shared" si="53"/>
        <v>нд</v>
      </c>
      <c r="H76" s="214" t="str">
        <f t="shared" si="53"/>
        <v>нд</v>
      </c>
      <c r="I76" s="214" t="str">
        <f t="shared" si="53"/>
        <v>нд</v>
      </c>
      <c r="J76" s="214" t="str">
        <f t="shared" si="53"/>
        <v>нд</v>
      </c>
      <c r="K76" s="214" t="str">
        <f t="shared" si="53"/>
        <v>нд</v>
      </c>
      <c r="L76" s="214" t="str">
        <f t="shared" si="53"/>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3"/>
        <v>нд</v>
      </c>
      <c r="C77" s="214" t="str">
        <f t="shared" si="53"/>
        <v>нд</v>
      </c>
      <c r="D77" s="214" t="str">
        <f t="shared" si="53"/>
        <v>нд</v>
      </c>
      <c r="E77" s="214" t="str">
        <f t="shared" si="53"/>
        <v>нд</v>
      </c>
      <c r="F77" s="214" t="str">
        <f t="shared" si="53"/>
        <v>нд</v>
      </c>
      <c r="G77" s="214" t="str">
        <f t="shared" si="53"/>
        <v>нд</v>
      </c>
      <c r="H77" s="214" t="str">
        <f t="shared" si="53"/>
        <v>нд</v>
      </c>
      <c r="I77" s="214" t="str">
        <f t="shared" si="53"/>
        <v>нд</v>
      </c>
      <c r="J77" s="214" t="str">
        <f t="shared" si="53"/>
        <v>нд</v>
      </c>
      <c r="K77" s="214" t="str">
        <f t="shared" si="53"/>
        <v>нд</v>
      </c>
      <c r="L77" s="214" t="str">
        <f t="shared" si="53"/>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3"/>
        <v>нд</v>
      </c>
      <c r="C78" s="214" t="str">
        <f t="shared" si="53"/>
        <v>нд</v>
      </c>
      <c r="D78" s="214" t="str">
        <f t="shared" si="53"/>
        <v>нд</v>
      </c>
      <c r="E78" s="214" t="str">
        <f t="shared" si="53"/>
        <v>нд</v>
      </c>
      <c r="F78" s="214" t="str">
        <f t="shared" si="53"/>
        <v>нд</v>
      </c>
      <c r="G78" s="214" t="str">
        <f t="shared" si="53"/>
        <v>нд</v>
      </c>
      <c r="H78" s="214" t="str">
        <f t="shared" si="53"/>
        <v>нд</v>
      </c>
      <c r="I78" s="214" t="str">
        <f t="shared" si="53"/>
        <v>нд</v>
      </c>
      <c r="J78" s="214" t="str">
        <f t="shared" si="53"/>
        <v>нд</v>
      </c>
      <c r="K78" s="214" t="str">
        <f t="shared" si="53"/>
        <v>нд</v>
      </c>
      <c r="L78" s="214" t="str">
        <f t="shared" si="53"/>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3"/>
        <v>нд</v>
      </c>
      <c r="C79" s="214" t="str">
        <f t="shared" si="53"/>
        <v>нд</v>
      </c>
      <c r="D79" s="214" t="str">
        <f t="shared" si="53"/>
        <v>нд</v>
      </c>
      <c r="E79" s="214" t="str">
        <f t="shared" si="53"/>
        <v>нд</v>
      </c>
      <c r="F79" s="214" t="str">
        <f t="shared" si="53"/>
        <v>нд</v>
      </c>
      <c r="G79" s="214" t="str">
        <f t="shared" si="53"/>
        <v>нд</v>
      </c>
      <c r="H79" s="214" t="str">
        <f t="shared" si="53"/>
        <v>нд</v>
      </c>
      <c r="I79" s="214" t="str">
        <f t="shared" si="53"/>
        <v>нд</v>
      </c>
      <c r="J79" s="214" t="str">
        <f t="shared" si="53"/>
        <v>нд</v>
      </c>
      <c r="K79" s="214" t="str">
        <f t="shared" si="53"/>
        <v>нд</v>
      </c>
      <c r="L79" s="214" t="str">
        <f t="shared" si="53"/>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3"/>
        <v>нд</v>
      </c>
      <c r="C80" s="214" t="str">
        <f t="shared" si="53"/>
        <v>нд</v>
      </c>
      <c r="D80" s="214" t="str">
        <f t="shared" si="53"/>
        <v>нд</v>
      </c>
      <c r="E80" s="214" t="str">
        <f t="shared" si="53"/>
        <v>нд</v>
      </c>
      <c r="F80" s="214" t="str">
        <f t="shared" si="53"/>
        <v>нд</v>
      </c>
      <c r="G80" s="214" t="str">
        <f t="shared" si="53"/>
        <v>нд</v>
      </c>
      <c r="H80" s="214" t="str">
        <f t="shared" si="53"/>
        <v>нд</v>
      </c>
      <c r="I80" s="214" t="str">
        <f t="shared" si="53"/>
        <v>нд</v>
      </c>
      <c r="J80" s="214" t="str">
        <f t="shared" si="53"/>
        <v>нд</v>
      </c>
      <c r="K80" s="214" t="str">
        <f t="shared" si="53"/>
        <v>нд</v>
      </c>
      <c r="L80" s="214" t="str">
        <f t="shared" si="53"/>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3"/>
        <v>нд</v>
      </c>
      <c r="C81" s="214" t="str">
        <f t="shared" si="53"/>
        <v>нд</v>
      </c>
      <c r="D81" s="214" t="str">
        <f t="shared" si="53"/>
        <v>нд</v>
      </c>
      <c r="E81" s="214" t="str">
        <f t="shared" si="53"/>
        <v>нд</v>
      </c>
      <c r="F81" s="214" t="str">
        <f t="shared" si="53"/>
        <v>нд</v>
      </c>
      <c r="G81" s="214" t="str">
        <f t="shared" si="53"/>
        <v>нд</v>
      </c>
      <c r="H81" s="214" t="str">
        <f t="shared" si="53"/>
        <v>нд</v>
      </c>
      <c r="I81" s="214" t="str">
        <f t="shared" si="53"/>
        <v>нд</v>
      </c>
      <c r="J81" s="214" t="str">
        <f t="shared" si="53"/>
        <v>нд</v>
      </c>
      <c r="K81" s="214" t="str">
        <f t="shared" si="53"/>
        <v>нд</v>
      </c>
      <c r="L81" s="214" t="str">
        <f t="shared" si="53"/>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3"/>
        <v>нд</v>
      </c>
      <c r="C82" s="214" t="str">
        <f t="shared" si="53"/>
        <v>нд</v>
      </c>
      <c r="D82" s="214" t="str">
        <f t="shared" si="53"/>
        <v>нд</v>
      </c>
      <c r="E82" s="214" t="str">
        <f t="shared" si="53"/>
        <v>нд</v>
      </c>
      <c r="F82" s="214" t="str">
        <f t="shared" si="53"/>
        <v>нд</v>
      </c>
      <c r="G82" s="214" t="str">
        <f t="shared" si="53"/>
        <v>нд</v>
      </c>
      <c r="H82" s="214" t="str">
        <f t="shared" si="53"/>
        <v>нд</v>
      </c>
      <c r="I82" s="214" t="str">
        <f t="shared" si="53"/>
        <v>нд</v>
      </c>
      <c r="J82" s="214" t="str">
        <f t="shared" si="53"/>
        <v>нд</v>
      </c>
      <c r="K82" s="214" t="str">
        <f t="shared" si="53"/>
        <v>нд</v>
      </c>
      <c r="L82" s="214" t="str">
        <f t="shared" si="53"/>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3"/>
        <v>нд</v>
      </c>
      <c r="C83" s="214" t="str">
        <f t="shared" si="53"/>
        <v>нд</v>
      </c>
      <c r="D83" s="214" t="str">
        <f t="shared" ref="C83:L86" si="54">IF($M83&gt;0,"нд","нд")</f>
        <v>нд</v>
      </c>
      <c r="E83" s="214" t="str">
        <f t="shared" si="54"/>
        <v>нд</v>
      </c>
      <c r="F83" s="214" t="str">
        <f t="shared" si="54"/>
        <v>нд</v>
      </c>
      <c r="G83" s="214" t="str">
        <f t="shared" si="54"/>
        <v>нд</v>
      </c>
      <c r="H83" s="214" t="str">
        <f t="shared" si="54"/>
        <v>нд</v>
      </c>
      <c r="I83" s="214" t="str">
        <f t="shared" si="54"/>
        <v>нд</v>
      </c>
      <c r="J83" s="214" t="str">
        <f t="shared" si="54"/>
        <v>нд</v>
      </c>
      <c r="K83" s="214" t="str">
        <f t="shared" si="54"/>
        <v>нд</v>
      </c>
      <c r="L83" s="214" t="str">
        <f t="shared" si="54"/>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5">IF($M84&gt;0,"нд","нд")</f>
        <v>нд</v>
      </c>
      <c r="C84" s="214" t="str">
        <f t="shared" si="54"/>
        <v>нд</v>
      </c>
      <c r="D84" s="214" t="str">
        <f t="shared" si="54"/>
        <v>нд</v>
      </c>
      <c r="E84" s="214" t="str">
        <f t="shared" si="54"/>
        <v>нд</v>
      </c>
      <c r="F84" s="214" t="str">
        <f t="shared" si="54"/>
        <v>нд</v>
      </c>
      <c r="G84" s="214" t="str">
        <f t="shared" si="54"/>
        <v>нд</v>
      </c>
      <c r="H84" s="214" t="str">
        <f t="shared" si="54"/>
        <v>нд</v>
      </c>
      <c r="I84" s="214" t="str">
        <f t="shared" si="54"/>
        <v>нд</v>
      </c>
      <c r="J84" s="214" t="str">
        <f t="shared" si="54"/>
        <v>нд</v>
      </c>
      <c r="K84" s="214" t="str">
        <f t="shared" si="54"/>
        <v>нд</v>
      </c>
      <c r="L84" s="214" t="str">
        <f t="shared" si="54"/>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5"/>
        <v>нд</v>
      </c>
      <c r="C85" s="214" t="str">
        <f t="shared" si="54"/>
        <v>нд</v>
      </c>
      <c r="D85" s="214" t="str">
        <f t="shared" si="54"/>
        <v>нд</v>
      </c>
      <c r="E85" s="214" t="str">
        <f t="shared" si="54"/>
        <v>нд</v>
      </c>
      <c r="F85" s="214" t="str">
        <f t="shared" si="54"/>
        <v>нд</v>
      </c>
      <c r="G85" s="214" t="str">
        <f t="shared" si="54"/>
        <v>нд</v>
      </c>
      <c r="H85" s="214" t="str">
        <f t="shared" si="54"/>
        <v>нд</v>
      </c>
      <c r="I85" s="214" t="str">
        <f t="shared" si="54"/>
        <v>нд</v>
      </c>
      <c r="J85" s="214" t="str">
        <f t="shared" si="54"/>
        <v>нд</v>
      </c>
      <c r="K85" s="214" t="str">
        <f t="shared" si="54"/>
        <v>нд</v>
      </c>
      <c r="L85" s="214" t="str">
        <f t="shared" si="54"/>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5"/>
        <v>нд</v>
      </c>
      <c r="C86" s="214" t="str">
        <f t="shared" si="54"/>
        <v>нд</v>
      </c>
      <c r="D86" s="214" t="str">
        <f t="shared" si="54"/>
        <v>нд</v>
      </c>
      <c r="E86" s="214" t="str">
        <f t="shared" si="54"/>
        <v>нд</v>
      </c>
      <c r="F86" s="214" t="str">
        <f t="shared" si="54"/>
        <v>нд</v>
      </c>
      <c r="G86" s="214" t="str">
        <f t="shared" si="54"/>
        <v>нд</v>
      </c>
      <c r="H86" s="214" t="str">
        <f t="shared" si="54"/>
        <v>нд</v>
      </c>
      <c r="I86" s="214" t="str">
        <f t="shared" si="54"/>
        <v>нд</v>
      </c>
      <c r="J86" s="214" t="str">
        <f t="shared" si="54"/>
        <v>нд</v>
      </c>
      <c r="K86" s="214" t="str">
        <f t="shared" si="54"/>
        <v>нд</v>
      </c>
      <c r="L86" s="214" t="str">
        <f t="shared" si="54"/>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8" t="str">
        <f>'1. паспорт местоположение'!A5:C5</f>
        <v>Год раскрытия информации: 2025 год</v>
      </c>
      <c r="B5" s="498"/>
      <c r="C5" s="62"/>
      <c r="D5" s="62"/>
      <c r="E5" s="62"/>
      <c r="F5" s="62"/>
      <c r="G5" s="62"/>
      <c r="H5" s="62"/>
    </row>
    <row r="6" spans="1:8" ht="18.75" x14ac:dyDescent="0.3">
      <c r="A6" s="121"/>
      <c r="B6" s="121"/>
      <c r="C6" s="121"/>
      <c r="D6" s="121"/>
      <c r="E6" s="121"/>
      <c r="F6" s="121"/>
      <c r="G6" s="121"/>
      <c r="H6" s="121"/>
    </row>
    <row r="7" spans="1:8" ht="18.75" x14ac:dyDescent="0.25">
      <c r="A7" s="311" t="s">
        <v>9</v>
      </c>
      <c r="B7" s="311"/>
      <c r="C7" s="120"/>
      <c r="D7" s="120"/>
      <c r="E7" s="120"/>
      <c r="F7" s="120"/>
      <c r="G7" s="120"/>
      <c r="H7" s="120"/>
    </row>
    <row r="8" spans="1:8" ht="18.75" x14ac:dyDescent="0.25">
      <c r="A8" s="120"/>
      <c r="B8" s="120"/>
      <c r="C8" s="120"/>
      <c r="D8" s="120"/>
      <c r="E8" s="120"/>
      <c r="F8" s="120"/>
      <c r="G8" s="120"/>
      <c r="H8" s="120"/>
    </row>
    <row r="9" spans="1:8" x14ac:dyDescent="0.25">
      <c r="A9" s="312" t="str">
        <f>'1. паспорт местоположение'!A9:C9</f>
        <v>Акционерное общество "Электромагистраль"</v>
      </c>
      <c r="B9" s="312"/>
      <c r="C9" s="118"/>
      <c r="D9" s="118"/>
      <c r="E9" s="118"/>
      <c r="F9" s="118"/>
      <c r="G9" s="118"/>
      <c r="H9" s="118"/>
    </row>
    <row r="10" spans="1:8" x14ac:dyDescent="0.25">
      <c r="A10" s="316" t="s">
        <v>8</v>
      </c>
      <c r="B10" s="316"/>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2" t="str">
        <f>'1. паспорт местоположение'!A12:C12</f>
        <v>M_00.0008.000008</v>
      </c>
      <c r="B12" s="312"/>
      <c r="C12" s="118"/>
      <c r="D12" s="118"/>
      <c r="E12" s="118"/>
      <c r="F12" s="118"/>
      <c r="G12" s="118"/>
      <c r="H12" s="118"/>
    </row>
    <row r="13" spans="1:8" x14ac:dyDescent="0.25">
      <c r="A13" s="316" t="s">
        <v>7</v>
      </c>
      <c r="B13" s="316"/>
      <c r="C13" s="119"/>
      <c r="D13" s="119"/>
      <c r="E13" s="119"/>
      <c r="F13" s="119"/>
      <c r="G13" s="119"/>
      <c r="H13" s="119"/>
    </row>
    <row r="14" spans="1:8" ht="18.75" x14ac:dyDescent="0.25">
      <c r="A14" s="9"/>
      <c r="B14" s="9"/>
      <c r="C14" s="9"/>
      <c r="D14" s="9"/>
      <c r="E14" s="9"/>
      <c r="F14" s="9"/>
      <c r="G14" s="9"/>
      <c r="H14" s="9"/>
    </row>
    <row r="15" spans="1:8" ht="48" customHeight="1" x14ac:dyDescent="0.25">
      <c r="A15" s="425"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425"/>
      <c r="C15" s="118"/>
      <c r="D15" s="118"/>
      <c r="E15" s="118"/>
      <c r="F15" s="118"/>
      <c r="G15" s="118"/>
      <c r="H15" s="118"/>
    </row>
    <row r="16" spans="1:8" x14ac:dyDescent="0.25">
      <c r="A16" s="316" t="s">
        <v>5</v>
      </c>
      <c r="B16" s="316"/>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570</v>
      </c>
    </row>
    <row r="22" spans="1:2" x14ac:dyDescent="0.25">
      <c r="A22" s="157" t="s">
        <v>306</v>
      </c>
      <c r="B22" s="157" t="s">
        <v>575</v>
      </c>
    </row>
    <row r="23" spans="1:2" x14ac:dyDescent="0.25">
      <c r="A23" s="157" t="s">
        <v>288</v>
      </c>
      <c r="B23" s="157" t="s">
        <v>561</v>
      </c>
    </row>
    <row r="24" spans="1:2" x14ac:dyDescent="0.25">
      <c r="A24" s="157" t="s">
        <v>307</v>
      </c>
      <c r="B24" s="157" t="s">
        <v>425</v>
      </c>
    </row>
    <row r="25" spans="1:2" x14ac:dyDescent="0.25">
      <c r="A25" s="158" t="s">
        <v>308</v>
      </c>
      <c r="B25" s="175">
        <v>45656</v>
      </c>
    </row>
    <row r="26" spans="1:2" x14ac:dyDescent="0.25">
      <c r="A26" s="158" t="s">
        <v>309</v>
      </c>
      <c r="B26" s="160" t="s">
        <v>574</v>
      </c>
    </row>
    <row r="27" spans="1:2" x14ac:dyDescent="0.25">
      <c r="A27" s="160" t="str">
        <f>CONCATENATE("Стоимость проекта в прогнозных ценах, млн. руб. с НДС")</f>
        <v>Стоимость проекта в прогнозных ценах, млн. руб. с НДС</v>
      </c>
      <c r="B27" s="171">
        <v>184.741352877829</v>
      </c>
    </row>
    <row r="28" spans="1:2" ht="93.75" customHeight="1" x14ac:dyDescent="0.25">
      <c r="A28" s="159" t="s">
        <v>310</v>
      </c>
      <c r="B28" s="162" t="s">
        <v>562</v>
      </c>
    </row>
    <row r="29" spans="1:2" ht="28.5" x14ac:dyDescent="0.25">
      <c r="A29" s="160" t="s">
        <v>311</v>
      </c>
      <c r="B29" s="171">
        <f>'7. Паспорт отчет о закупке'!$AB$26*1.2/1000</f>
        <v>290.4805014780294</v>
      </c>
    </row>
    <row r="30" spans="1:2" ht="28.5" x14ac:dyDescent="0.25">
      <c r="A30" s="160" t="s">
        <v>312</v>
      </c>
      <c r="B30" s="171">
        <f>'7. Паспорт отчет о закупке'!$AD$26/1000</f>
        <v>233.63456036319269</v>
      </c>
    </row>
    <row r="31" spans="1:2" x14ac:dyDescent="0.25">
      <c r="A31" s="159" t="s">
        <v>313</v>
      </c>
      <c r="B31" s="161"/>
    </row>
    <row r="32" spans="1:2" ht="28.5" x14ac:dyDescent="0.25">
      <c r="A32" s="160" t="s">
        <v>314</v>
      </c>
      <c r="B32" s="171">
        <f>SUM(SUMIF(B33,"&gt;0",B33),SUMIF(B37,"&gt;0",B37),SUMIF(B41,"&gt;0",B41),SUMIF(B45,"&gt;0",B45),SUMIF(B49,"&gt;0",B49),SUMIF(B53,"&gt;0",B53))</f>
        <v>141.65732974399998</v>
      </c>
    </row>
    <row r="33" spans="1:2" ht="30" x14ac:dyDescent="0.25">
      <c r="A33" s="168" t="s">
        <v>433</v>
      </c>
      <c r="B33" s="161">
        <f>IFERROR(IF(VLOOKUP(1,'7. Паспорт отчет о закупке'!$A$27:$CD$86,52,0)="ИП",VLOOKUP(1,'7. Паспорт отчет о закупке'!$A$27:$CD$86,30,0)/1000,"нд"),"нд")</f>
        <v>23.341167744</v>
      </c>
    </row>
    <row r="34" spans="1:2" x14ac:dyDescent="0.25">
      <c r="A34" s="168" t="s">
        <v>315</v>
      </c>
      <c r="B34" s="161">
        <f>IF(B33="нд","нд",$B33/$B$27*100)</f>
        <v>12.634511645822855</v>
      </c>
    </row>
    <row r="35" spans="1:2" x14ac:dyDescent="0.25">
      <c r="A35" s="168" t="s">
        <v>316</v>
      </c>
      <c r="B35" s="161">
        <f>IF(VLOOKUP(1,'7. Паспорт отчет о закупке'!$A$27:$CD$86,52,0)="ИП",VLOOKUP(1,'7. Паспорт отчет о закупке'!$A$27:$CD$86,51,0)/1000,"нд")</f>
        <v>23.341167719999998</v>
      </c>
    </row>
    <row r="36" spans="1:2" x14ac:dyDescent="0.25">
      <c r="A36" s="168" t="s">
        <v>437</v>
      </c>
      <c r="B36" s="161">
        <f>IF(VLOOKUP(1,'7. Паспорт отчет о закупке'!$A$27:$CD$86,52,0)="ИП",VLOOKUP(1,'7. Паспорт отчет о закупке'!$A$27:$CD$86,50,0)/1000,"нд")</f>
        <v>19.45097311</v>
      </c>
    </row>
    <row r="37" spans="1:2" ht="30" x14ac:dyDescent="0.25">
      <c r="A37" s="168" t="s">
        <v>433</v>
      </c>
      <c r="B37" s="161">
        <f>IF(VLOOKUP(2,'7. Паспорт отчет о закупке'!$A$27:$CD$86,52,0)="ИП",VLOOKUP(2,'7. Паспорт отчет о закупке'!$A$27:$CD$86,30,0)/1000,"нд")</f>
        <v>40.631762000000002</v>
      </c>
    </row>
    <row r="38" spans="1:2" x14ac:dyDescent="0.25">
      <c r="A38" s="168" t="s">
        <v>315</v>
      </c>
      <c r="B38" s="161">
        <f>IF(B37="нд","нд",$B37/$B$27*100)</f>
        <v>21.99386405212163</v>
      </c>
    </row>
    <row r="39" spans="1:2" x14ac:dyDescent="0.25">
      <c r="A39" s="168" t="s">
        <v>316</v>
      </c>
      <c r="B39" s="161">
        <f>IF(VLOOKUP(2,'7. Паспорт отчет о закупке'!$A$27:$CD$86,52,0)="ИП",VLOOKUP(2,'7. Паспорт отчет о закупке'!$A$27:$CD$86,51,0)/1000,"нд")</f>
        <v>40.859283740000002</v>
      </c>
    </row>
    <row r="40" spans="1:2" x14ac:dyDescent="0.25">
      <c r="A40" s="168" t="s">
        <v>437</v>
      </c>
      <c r="B40" s="161">
        <f>IF(VLOOKUP(2,'7. Паспорт отчет о закупке'!$A$27:$CD$86,52,0)="ИП",VLOOKUP(2,'7. Паспорт отчет о закупке'!$A$27:$CD$86,50,0)/1000,"нд")</f>
        <v>34.04940311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72.776399999999995</v>
      </c>
    </row>
    <row r="46" spans="1:2" x14ac:dyDescent="0.25">
      <c r="A46" s="168" t="s">
        <v>315</v>
      </c>
      <c r="B46" s="161">
        <f>IF(B45="нд","нд",$B45/$B$27*100)</f>
        <v>39.393670592056147</v>
      </c>
    </row>
    <row r="47" spans="1:2" x14ac:dyDescent="0.25">
      <c r="A47" s="168" t="s">
        <v>316</v>
      </c>
      <c r="B47" s="161">
        <f>IF(VLOOKUP(4,'7. Паспорт отчет о закупке'!$A$27:$CD$86,52,0)="ИП",VLOOKUP(4,'7. Паспорт отчет о закупке'!$A$27:$CD$86,51,0)/1000,"нд")</f>
        <v>67.479210770000009</v>
      </c>
    </row>
    <row r="48" spans="1:2" x14ac:dyDescent="0.25">
      <c r="A48" s="168" t="s">
        <v>437</v>
      </c>
      <c r="B48" s="161">
        <f>IF(VLOOKUP(4,'7. Паспорт отчет о закупке'!$A$27:$CD$86,52,0)="ИП",VLOOKUP(4,'7. Паспорт отчет о закупке'!$A$27:$CD$86,50,0)/1000,"нд")</f>
        <v>13.513519669999997</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4.9080000000000004</v>
      </c>
    </row>
    <row r="54" spans="1:2" x14ac:dyDescent="0.25">
      <c r="A54" s="168" t="s">
        <v>315</v>
      </c>
      <c r="B54" s="161">
        <f>IF(B53="нд","нд",$B53/$B$27*100)</f>
        <v>2.6566872676556081</v>
      </c>
    </row>
    <row r="55" spans="1:2" x14ac:dyDescent="0.25">
      <c r="A55" s="168" t="s">
        <v>316</v>
      </c>
      <c r="B55" s="161">
        <f>IF(VLOOKUP(6,'7. Паспорт отчет о закупке'!$A$27:$CD$86,52,0)="ИП",VLOOKUP(6,'7. Паспорт отчет о закупке'!$A$27:$CD$86,51,0)/1000,"нд")</f>
        <v>4.9080000000000004</v>
      </c>
    </row>
    <row r="56" spans="1:2" x14ac:dyDescent="0.25">
      <c r="A56" s="168" t="s">
        <v>437</v>
      </c>
      <c r="B56" s="161">
        <f>IF(VLOOKUP(6,'7. Паспорт отчет о закупке'!$A$27:$CD$86,52,0)="ИП",VLOOKUP(6,'7. Паспорт отчет о закупке'!$A$27:$CD$86,50,0)/1000,"нд")</f>
        <v>4.09</v>
      </c>
    </row>
    <row r="57" spans="1:2" ht="28.5" x14ac:dyDescent="0.25">
      <c r="A57" s="169" t="s">
        <v>317</v>
      </c>
      <c r="B57" s="171">
        <f>SUM(SUMIF(B58,"&gt;0",B58),SUMIF(B62,"&gt;0",B62),SUMIF(B66,"&gt;0",B66),SUMIF(B70,"&gt;0",B70),SUMIF(B74,"&gt;0",B74))</f>
        <v>74.34083061919273</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35.789772534029389</v>
      </c>
    </row>
    <row r="67" spans="1:2" x14ac:dyDescent="0.25">
      <c r="A67" s="168" t="s">
        <v>315</v>
      </c>
      <c r="B67" s="161">
        <f>IF(B66="нд","нд",$B66/$B$27*100)</f>
        <v>19.372908109911627</v>
      </c>
    </row>
    <row r="68" spans="1:2" x14ac:dyDescent="0.25">
      <c r="A68" s="168" t="s">
        <v>316</v>
      </c>
      <c r="B68" s="161">
        <f>IF(VLOOKUP(3,'7. Паспорт отчет о закупке'!$A$27:$CD$86,52,0)="ПД",VLOOKUP(3,'7. Паспорт отчет о закупке'!$A$27:$CD$86,51,0)/1000,"нд")</f>
        <v>37.678456799999999</v>
      </c>
    </row>
    <row r="69" spans="1:2" x14ac:dyDescent="0.25">
      <c r="A69" s="168" t="s">
        <v>437</v>
      </c>
      <c r="B69" s="161">
        <f>IF(VLOOKUP(3,'7. Паспорт отчет о закупке'!$A$27:$CD$86,52,0)="ПД",VLOOKUP(3,'7. Паспорт отчет о закупке'!$A$27:$CD$86,50,0)/1000,"нд")</f>
        <v>31.398713999999998</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f>IF(VLOOKUP(5,'7. Паспорт отчет о закупке'!$A$27:$CD$86,52,0)="ПД",VLOOKUP(5,'7. Паспорт отчет о закупке'!$A$27:$CD$86,30,0)/1000,"нд")</f>
        <v>38.551058085163334</v>
      </c>
    </row>
    <row r="75" spans="1:2" x14ac:dyDescent="0.25">
      <c r="A75" s="168" t="s">
        <v>315</v>
      </c>
      <c r="B75" s="161">
        <f>IF(B74="нд","нд",$B74/$B$27*100)</f>
        <v>20.867584590363734</v>
      </c>
    </row>
    <row r="76" spans="1:2" x14ac:dyDescent="0.25">
      <c r="A76" s="168" t="s">
        <v>316</v>
      </c>
      <c r="B76" s="161">
        <f>IF(VLOOKUP(5,'7. Паспорт отчет о закупке'!$A$27:$CD$86,52,0)="ПД",VLOOKUP(5,'7. Паспорт отчет о закупке'!$A$27:$CD$86,51,0)/1000,"нд")</f>
        <v>38.956199999999995</v>
      </c>
    </row>
    <row r="77" spans="1:2" x14ac:dyDescent="0.25">
      <c r="A77" s="168" t="s">
        <v>437</v>
      </c>
      <c r="B77" s="161">
        <f>IF(VLOOKUP(5,'7. Паспорт отчет о закупке'!$A$27:$CD$86,52,0)="ПД",VLOOKUP(5,'7. Паспорт отчет о закупке'!$A$27:$CD$86,50,0)/1000,"нд")</f>
        <v>32.463500000000003</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76.67873355765623</v>
      </c>
      <c r="C85" s="194"/>
      <c r="D85" s="195"/>
      <c r="E85" s="194"/>
      <c r="F85" s="194"/>
      <c r="G85" s="194"/>
    </row>
    <row r="86" spans="1:7" x14ac:dyDescent="0.25">
      <c r="A86" s="163" t="s">
        <v>321</v>
      </c>
      <c r="B86" s="166">
        <f>SUMIF('7. Паспорт отчет о закупке'!$BA$27:$BA$86,"ТМЦ",'7. Паспорт отчет о закупке'!$AD$27:$AD$86)/1000/$B$27*100</f>
        <v>49.787028830528286</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52.245429194095358</v>
      </c>
      <c r="C88" s="194"/>
      <c r="D88" s="194"/>
      <c r="E88" s="194"/>
      <c r="F88" s="194"/>
      <c r="G88" s="194"/>
    </row>
    <row r="89" spans="1:7" x14ac:dyDescent="0.25">
      <c r="A89" s="158" t="s">
        <v>323</v>
      </c>
      <c r="B89" s="171">
        <f>'6.2. Паспорт фин осв ввод'!D24-'6.2. Паспорт фин осв ввод'!E24</f>
        <v>136.83751493703767</v>
      </c>
    </row>
    <row r="90" spans="1:7" x14ac:dyDescent="0.25">
      <c r="A90" s="158" t="s">
        <v>436</v>
      </c>
      <c r="B90" s="171">
        <f>IFERROR(SUM(B91*1.2/$B$27*100),0)</f>
        <v>74.33569464808275</v>
      </c>
    </row>
    <row r="91" spans="1:7" x14ac:dyDescent="0.25">
      <c r="A91" s="158" t="s">
        <v>441</v>
      </c>
      <c r="B91" s="171">
        <f>'6.2. Паспорт фин осв ввод'!D34-'6.2. Паспорт фин осв ввод'!E34</f>
        <v>114.44063997000001</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(2ПК в части В-236, СВ-220), договор № ИП-23-00129 от 26.04.2023
АКЦИОНЕРНОЕ ОБЩЕСТВО "РЕМОНТЭНЕРГОМОНТАЖ И СЕРВИС",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договор № ИП-23-00077 от 29.03.2023
Индивидуальный предприниматель Григорьянц Артем Александрович, ТМЦ, нд, договор № ПД-19-00155 от 28.06.2019
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ИП-19-00125 от 03.07.2019
Общество с ограниченной ответственностью "Инженерный центр Сибири", ТМЦ, Поставка разъединителей 110-220 кВ, договор № ПД-23-00052 от 14.03.2023
АО "РЭМиС",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в объеме работ по 1 ПК (В-236), договор № ИП-22-00096 от 19.04.2022
ООО "Остерон", ТМЦ, Поставка  выключателей 220кВ, договор № ПД-20-00171 от 16.07.2020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8" t="str">
        <f>'1. паспорт местоположение'!A5:C5</f>
        <v>Год раскрытия информации: 2025 год</v>
      </c>
      <c r="B4" s="298"/>
      <c r="C4" s="298"/>
      <c r="D4" s="298"/>
      <c r="E4" s="298"/>
      <c r="F4" s="298"/>
      <c r="G4" s="298"/>
      <c r="H4" s="298"/>
      <c r="I4" s="298"/>
      <c r="J4" s="298"/>
      <c r="K4" s="298"/>
      <c r="L4" s="298"/>
      <c r="M4" s="298"/>
      <c r="N4" s="298"/>
      <c r="O4" s="298"/>
      <c r="P4" s="298"/>
      <c r="Q4" s="298"/>
      <c r="R4" s="298"/>
      <c r="S4" s="298"/>
    </row>
    <row r="5" spans="1:28" s="10" customFormat="1" ht="15.75" x14ac:dyDescent="0.2">
      <c r="A5" s="15"/>
    </row>
    <row r="6" spans="1:28" s="10" customFormat="1" ht="18.75" x14ac:dyDescent="0.2">
      <c r="A6" s="311" t="s">
        <v>9</v>
      </c>
      <c r="B6" s="311"/>
      <c r="C6" s="311"/>
      <c r="D6" s="311"/>
      <c r="E6" s="311"/>
      <c r="F6" s="311"/>
      <c r="G6" s="311"/>
      <c r="H6" s="311"/>
      <c r="I6" s="311"/>
      <c r="J6" s="311"/>
      <c r="K6" s="311"/>
      <c r="L6" s="311"/>
      <c r="M6" s="311"/>
      <c r="N6" s="311"/>
      <c r="O6" s="311"/>
      <c r="P6" s="311"/>
      <c r="Q6" s="311"/>
      <c r="R6" s="311"/>
      <c r="S6" s="311"/>
      <c r="T6" s="11"/>
      <c r="U6" s="11"/>
      <c r="V6" s="11"/>
      <c r="W6" s="11"/>
      <c r="X6" s="11"/>
      <c r="Y6" s="11"/>
      <c r="Z6" s="11"/>
      <c r="AA6" s="11"/>
      <c r="AB6" s="11"/>
    </row>
    <row r="7" spans="1:28" s="10" customFormat="1" ht="18.75" x14ac:dyDescent="0.2">
      <c r="A7" s="311"/>
      <c r="B7" s="311"/>
      <c r="C7" s="311"/>
      <c r="D7" s="311"/>
      <c r="E7" s="311"/>
      <c r="F7" s="311"/>
      <c r="G7" s="311"/>
      <c r="H7" s="311"/>
      <c r="I7" s="311"/>
      <c r="J7" s="311"/>
      <c r="K7" s="311"/>
      <c r="L7" s="311"/>
      <c r="M7" s="311"/>
      <c r="N7" s="311"/>
      <c r="O7" s="311"/>
      <c r="P7" s="311"/>
      <c r="Q7" s="311"/>
      <c r="R7" s="311"/>
      <c r="S7" s="311"/>
      <c r="T7" s="11"/>
      <c r="U7" s="11"/>
      <c r="V7" s="11"/>
      <c r="W7" s="11"/>
      <c r="X7" s="11"/>
      <c r="Y7" s="11"/>
      <c r="Z7" s="11"/>
      <c r="AA7" s="11"/>
      <c r="AB7" s="11"/>
    </row>
    <row r="8" spans="1:28" s="10" customFormat="1" ht="18.75" x14ac:dyDescent="0.2">
      <c r="A8" s="312" t="str">
        <f>'1. паспорт местоположение'!A9:C9</f>
        <v>Акционерное общество "Электромагистраль"</v>
      </c>
      <c r="B8" s="312"/>
      <c r="C8" s="312"/>
      <c r="D8" s="312"/>
      <c r="E8" s="312"/>
      <c r="F8" s="312"/>
      <c r="G8" s="312"/>
      <c r="H8" s="312"/>
      <c r="I8" s="312"/>
      <c r="J8" s="312"/>
      <c r="K8" s="312"/>
      <c r="L8" s="312"/>
      <c r="M8" s="312"/>
      <c r="N8" s="312"/>
      <c r="O8" s="312"/>
      <c r="P8" s="312"/>
      <c r="Q8" s="312"/>
      <c r="R8" s="312"/>
      <c r="S8" s="312"/>
      <c r="T8" s="11"/>
      <c r="U8" s="11"/>
      <c r="V8" s="11"/>
      <c r="W8" s="11"/>
      <c r="X8" s="11"/>
      <c r="Y8" s="11"/>
      <c r="Z8" s="11"/>
      <c r="AA8" s="11"/>
      <c r="AB8" s="11"/>
    </row>
    <row r="9" spans="1:28" s="10" customFormat="1" ht="18.75" x14ac:dyDescent="0.2">
      <c r="A9" s="316" t="s">
        <v>8</v>
      </c>
      <c r="B9" s="316"/>
      <c r="C9" s="316"/>
      <c r="D9" s="316"/>
      <c r="E9" s="316"/>
      <c r="F9" s="316"/>
      <c r="G9" s="316"/>
      <c r="H9" s="316"/>
      <c r="I9" s="316"/>
      <c r="J9" s="316"/>
      <c r="K9" s="316"/>
      <c r="L9" s="316"/>
      <c r="M9" s="316"/>
      <c r="N9" s="316"/>
      <c r="O9" s="316"/>
      <c r="P9" s="316"/>
      <c r="Q9" s="316"/>
      <c r="R9" s="316"/>
      <c r="S9" s="316"/>
      <c r="T9" s="11"/>
      <c r="U9" s="11"/>
      <c r="V9" s="11"/>
      <c r="W9" s="11"/>
      <c r="X9" s="11"/>
      <c r="Y9" s="11"/>
      <c r="Z9" s="11"/>
      <c r="AA9" s="11"/>
      <c r="AB9" s="11"/>
    </row>
    <row r="10" spans="1:28" s="10" customFormat="1" ht="18.75" x14ac:dyDescent="0.2">
      <c r="A10" s="311"/>
      <c r="B10" s="311"/>
      <c r="C10" s="311"/>
      <c r="D10" s="311"/>
      <c r="E10" s="311"/>
      <c r="F10" s="311"/>
      <c r="G10" s="311"/>
      <c r="H10" s="311"/>
      <c r="I10" s="311"/>
      <c r="J10" s="311"/>
      <c r="K10" s="311"/>
      <c r="L10" s="311"/>
      <c r="M10" s="311"/>
      <c r="N10" s="311"/>
      <c r="O10" s="311"/>
      <c r="P10" s="311"/>
      <c r="Q10" s="311"/>
      <c r="R10" s="311"/>
      <c r="S10" s="311"/>
      <c r="T10" s="11"/>
      <c r="U10" s="11"/>
      <c r="V10" s="11"/>
      <c r="W10" s="11"/>
      <c r="X10" s="11"/>
      <c r="Y10" s="11"/>
      <c r="Z10" s="11"/>
      <c r="AA10" s="11"/>
      <c r="AB10" s="11"/>
    </row>
    <row r="11" spans="1:28" s="10" customFormat="1" ht="18.75" x14ac:dyDescent="0.2">
      <c r="A11" s="312" t="str">
        <f>'1. паспорт местоположение'!A12:C12</f>
        <v>M_00.0008.000008</v>
      </c>
      <c r="B11" s="312"/>
      <c r="C11" s="312"/>
      <c r="D11" s="312"/>
      <c r="E11" s="312"/>
      <c r="F11" s="312"/>
      <c r="G11" s="312"/>
      <c r="H11" s="312"/>
      <c r="I11" s="312"/>
      <c r="J11" s="312"/>
      <c r="K11" s="312"/>
      <c r="L11" s="312"/>
      <c r="M11" s="312"/>
      <c r="N11" s="312"/>
      <c r="O11" s="312"/>
      <c r="P11" s="312"/>
      <c r="Q11" s="312"/>
      <c r="R11" s="312"/>
      <c r="S11" s="312"/>
      <c r="T11" s="11"/>
      <c r="U11" s="11"/>
      <c r="V11" s="11"/>
      <c r="W11" s="11"/>
      <c r="X11" s="11"/>
      <c r="Y11" s="11"/>
      <c r="Z11" s="11"/>
      <c r="AA11" s="11"/>
      <c r="AB11" s="11"/>
    </row>
    <row r="12" spans="1:28" s="10" customFormat="1" ht="18.75" x14ac:dyDescent="0.2">
      <c r="A12" s="316" t="s">
        <v>7</v>
      </c>
      <c r="B12" s="316"/>
      <c r="C12" s="316"/>
      <c r="D12" s="316"/>
      <c r="E12" s="316"/>
      <c r="F12" s="316"/>
      <c r="G12" s="316"/>
      <c r="H12" s="316"/>
      <c r="I12" s="316"/>
      <c r="J12" s="316"/>
      <c r="K12" s="316"/>
      <c r="L12" s="316"/>
      <c r="M12" s="316"/>
      <c r="N12" s="316"/>
      <c r="O12" s="316"/>
      <c r="P12" s="316"/>
      <c r="Q12" s="316"/>
      <c r="R12" s="316"/>
      <c r="S12" s="316"/>
      <c r="T12" s="11"/>
      <c r="U12" s="11"/>
      <c r="V12" s="11"/>
      <c r="W12" s="11"/>
      <c r="X12" s="11"/>
      <c r="Y12" s="11"/>
      <c r="Z12" s="11"/>
      <c r="AA12" s="11"/>
      <c r="AB12" s="11"/>
    </row>
    <row r="13" spans="1:28" s="7" customFormat="1" ht="15.75" customHeight="1" x14ac:dyDescent="0.2">
      <c r="A13" s="317"/>
      <c r="B13" s="317"/>
      <c r="C13" s="317"/>
      <c r="D13" s="317"/>
      <c r="E13" s="317"/>
      <c r="F13" s="317"/>
      <c r="G13" s="317"/>
      <c r="H13" s="317"/>
      <c r="I13" s="317"/>
      <c r="J13" s="317"/>
      <c r="K13" s="317"/>
      <c r="L13" s="317"/>
      <c r="M13" s="317"/>
      <c r="N13" s="317"/>
      <c r="O13" s="317"/>
      <c r="P13" s="317"/>
      <c r="Q13" s="317"/>
      <c r="R13" s="317"/>
      <c r="S13" s="317"/>
      <c r="T13" s="8"/>
      <c r="U13" s="8"/>
      <c r="V13" s="8"/>
      <c r="W13" s="8"/>
      <c r="X13" s="8"/>
      <c r="Y13" s="8"/>
      <c r="Z13" s="8"/>
      <c r="AA13" s="8"/>
      <c r="AB13" s="8"/>
    </row>
    <row r="14" spans="1:28" s="2" customFormat="1" ht="12" x14ac:dyDescent="0.2">
      <c r="A14" s="312"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4" s="312"/>
      <c r="C14" s="312"/>
      <c r="D14" s="312"/>
      <c r="E14" s="312"/>
      <c r="F14" s="312"/>
      <c r="G14" s="312"/>
      <c r="H14" s="312"/>
      <c r="I14" s="312"/>
      <c r="J14" s="312"/>
      <c r="K14" s="312"/>
      <c r="L14" s="312"/>
      <c r="M14" s="312"/>
      <c r="N14" s="312"/>
      <c r="O14" s="312"/>
      <c r="P14" s="312"/>
      <c r="Q14" s="312"/>
      <c r="R14" s="312"/>
      <c r="S14" s="312"/>
      <c r="T14" s="6"/>
      <c r="U14" s="6"/>
      <c r="V14" s="6"/>
      <c r="W14" s="6"/>
      <c r="X14" s="6"/>
      <c r="Y14" s="6"/>
      <c r="Z14" s="6"/>
      <c r="AA14" s="6"/>
      <c r="AB14" s="6"/>
    </row>
    <row r="15" spans="1:28" s="2" customFormat="1" ht="15" customHeight="1" x14ac:dyDescent="0.2">
      <c r="A15" s="316" t="s">
        <v>5</v>
      </c>
      <c r="B15" s="316"/>
      <c r="C15" s="316"/>
      <c r="D15" s="316"/>
      <c r="E15" s="316"/>
      <c r="F15" s="316"/>
      <c r="G15" s="316"/>
      <c r="H15" s="316"/>
      <c r="I15" s="316"/>
      <c r="J15" s="316"/>
      <c r="K15" s="316"/>
      <c r="L15" s="316"/>
      <c r="M15" s="316"/>
      <c r="N15" s="316"/>
      <c r="O15" s="316"/>
      <c r="P15" s="316"/>
      <c r="Q15" s="316"/>
      <c r="R15" s="316"/>
      <c r="S15" s="316"/>
      <c r="T15" s="4"/>
      <c r="U15" s="4"/>
      <c r="V15" s="4"/>
      <c r="W15" s="4"/>
      <c r="X15" s="4"/>
      <c r="Y15" s="4"/>
      <c r="Z15" s="4"/>
      <c r="AA15" s="4"/>
      <c r="AB15" s="4"/>
    </row>
    <row r="16" spans="1:28" s="2"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3"/>
      <c r="U16" s="3"/>
      <c r="V16" s="3"/>
      <c r="W16" s="3"/>
      <c r="X16" s="3"/>
      <c r="Y16" s="3"/>
    </row>
    <row r="17" spans="1:28" s="2" customFormat="1" ht="45.75" customHeight="1" x14ac:dyDescent="0.2">
      <c r="A17" s="319" t="s">
        <v>379</v>
      </c>
      <c r="B17" s="319"/>
      <c r="C17" s="319"/>
      <c r="D17" s="319"/>
      <c r="E17" s="319"/>
      <c r="F17" s="319"/>
      <c r="G17" s="319"/>
      <c r="H17" s="319"/>
      <c r="I17" s="319"/>
      <c r="J17" s="319"/>
      <c r="K17" s="319"/>
      <c r="L17" s="319"/>
      <c r="M17" s="319"/>
      <c r="N17" s="319"/>
      <c r="O17" s="319"/>
      <c r="P17" s="319"/>
      <c r="Q17" s="319"/>
      <c r="R17" s="319"/>
      <c r="S17" s="319"/>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0" t="s">
        <v>4</v>
      </c>
      <c r="B19" s="310" t="s">
        <v>98</v>
      </c>
      <c r="C19" s="313"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5" t="s">
        <v>372</v>
      </c>
      <c r="T19" s="3"/>
      <c r="U19" s="3"/>
      <c r="V19" s="3"/>
      <c r="W19" s="3"/>
      <c r="X19" s="3"/>
      <c r="Y19" s="3"/>
    </row>
    <row r="20" spans="1:28" s="2" customFormat="1" ht="180.75" customHeight="1" x14ac:dyDescent="0.2">
      <c r="A20" s="310"/>
      <c r="B20" s="310"/>
      <c r="C20" s="314"/>
      <c r="D20" s="310"/>
      <c r="E20" s="310"/>
      <c r="F20" s="310"/>
      <c r="G20" s="310"/>
      <c r="H20" s="310"/>
      <c r="I20" s="310"/>
      <c r="J20" s="310"/>
      <c r="K20" s="310"/>
      <c r="L20" s="310"/>
      <c r="M20" s="310"/>
      <c r="N20" s="310"/>
      <c r="O20" s="310"/>
      <c r="P20" s="310"/>
      <c r="Q20" s="35" t="s">
        <v>300</v>
      </c>
      <c r="R20" s="36" t="s">
        <v>301</v>
      </c>
      <c r="S20" s="315"/>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6" t="s">
        <v>63</v>
      </c>
      <c r="B22" s="307" t="s">
        <v>425</v>
      </c>
      <c r="C22" s="305" t="s">
        <v>425</v>
      </c>
      <c r="D22" s="305" t="s">
        <v>425</v>
      </c>
      <c r="E22" s="305" t="s">
        <v>425</v>
      </c>
      <c r="F22" s="30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6"/>
      <c r="B23" s="308"/>
      <c r="C23" s="305"/>
      <c r="D23" s="305"/>
      <c r="E23" s="305"/>
      <c r="F23" s="30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6"/>
      <c r="B24" s="309"/>
      <c r="C24" s="305"/>
      <c r="D24" s="305"/>
      <c r="E24" s="305"/>
      <c r="F24" s="30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6" t="s">
        <v>61</v>
      </c>
      <c r="B25" s="307" t="s">
        <v>425</v>
      </c>
      <c r="C25" s="305" t="s">
        <v>425</v>
      </c>
      <c r="D25" s="305" t="s">
        <v>425</v>
      </c>
      <c r="E25" s="305" t="s">
        <v>425</v>
      </c>
      <c r="F25" s="30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6"/>
      <c r="B26" s="308"/>
      <c r="C26" s="305"/>
      <c r="D26" s="305"/>
      <c r="E26" s="305"/>
      <c r="F26" s="30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6"/>
      <c r="B27" s="309"/>
      <c r="C27" s="305"/>
      <c r="D27" s="305"/>
      <c r="E27" s="305"/>
      <c r="F27" s="30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6">
        <v>3</v>
      </c>
      <c r="B28" s="307" t="s">
        <v>425</v>
      </c>
      <c r="C28" s="305" t="s">
        <v>425</v>
      </c>
      <c r="D28" s="305" t="s">
        <v>425</v>
      </c>
      <c r="E28" s="305" t="s">
        <v>425</v>
      </c>
      <c r="F28" s="30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6"/>
      <c r="B29" s="308"/>
      <c r="C29" s="305"/>
      <c r="D29" s="305"/>
      <c r="E29" s="305"/>
      <c r="F29" s="30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6"/>
      <c r="B30" s="309"/>
      <c r="C30" s="305"/>
      <c r="D30" s="305"/>
      <c r="E30" s="305"/>
      <c r="F30" s="30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6">
        <v>4</v>
      </c>
      <c r="B31" s="307" t="s">
        <v>425</v>
      </c>
      <c r="C31" s="305" t="s">
        <v>425</v>
      </c>
      <c r="D31" s="305" t="s">
        <v>425</v>
      </c>
      <c r="E31" s="305" t="s">
        <v>425</v>
      </c>
      <c r="F31" s="30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6"/>
      <c r="B32" s="308"/>
      <c r="C32" s="305"/>
      <c r="D32" s="305"/>
      <c r="E32" s="305"/>
      <c r="F32" s="30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6"/>
      <c r="B33" s="309"/>
      <c r="C33" s="305"/>
      <c r="D33" s="305"/>
      <c r="E33" s="305"/>
      <c r="F33" s="30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6">
        <v>5</v>
      </c>
      <c r="B34" s="307" t="s">
        <v>425</v>
      </c>
      <c r="C34" s="305" t="s">
        <v>425</v>
      </c>
      <c r="D34" s="305" t="s">
        <v>425</v>
      </c>
      <c r="E34" s="305" t="s">
        <v>425</v>
      </c>
      <c r="F34" s="30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6"/>
      <c r="B35" s="308"/>
      <c r="C35" s="305"/>
      <c r="D35" s="305"/>
      <c r="E35" s="305"/>
      <c r="F35" s="30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6"/>
      <c r="B36" s="309"/>
      <c r="C36" s="305"/>
      <c r="D36" s="305"/>
      <c r="E36" s="305"/>
      <c r="F36" s="30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8" t="str">
        <f>'1. паспорт местоположение'!A5:C5</f>
        <v>Год раскрытия информации: 2025 год</v>
      </c>
      <c r="B6" s="298"/>
      <c r="C6" s="298"/>
      <c r="D6" s="298"/>
      <c r="E6" s="298"/>
      <c r="F6" s="298"/>
      <c r="G6" s="298"/>
      <c r="H6" s="298"/>
      <c r="I6" s="298"/>
      <c r="J6" s="298"/>
      <c r="K6" s="298"/>
      <c r="L6" s="298"/>
      <c r="M6" s="298"/>
      <c r="N6" s="298"/>
      <c r="O6" s="298"/>
      <c r="P6" s="298"/>
      <c r="Q6" s="298"/>
      <c r="R6" s="298"/>
      <c r="S6" s="298"/>
      <c r="T6" s="298"/>
    </row>
    <row r="7" spans="1:20" s="10" customFormat="1" x14ac:dyDescent="0.2">
      <c r="A7" s="145"/>
      <c r="H7" s="14"/>
    </row>
    <row r="8" spans="1:20" s="10" customFormat="1" ht="18.75" x14ac:dyDescent="0.2">
      <c r="A8" s="311" t="s">
        <v>9</v>
      </c>
      <c r="B8" s="311"/>
      <c r="C8" s="311"/>
      <c r="D8" s="311"/>
      <c r="E8" s="311"/>
      <c r="F8" s="311"/>
      <c r="G8" s="311"/>
      <c r="H8" s="311"/>
      <c r="I8" s="311"/>
      <c r="J8" s="311"/>
      <c r="K8" s="311"/>
      <c r="L8" s="311"/>
      <c r="M8" s="311"/>
      <c r="N8" s="311"/>
      <c r="O8" s="311"/>
      <c r="P8" s="311"/>
      <c r="Q8" s="311"/>
      <c r="R8" s="311"/>
      <c r="S8" s="311"/>
      <c r="T8" s="311"/>
    </row>
    <row r="9" spans="1:20" s="10" customFormat="1" ht="18.75" x14ac:dyDescent="0.2">
      <c r="A9" s="311"/>
      <c r="B9" s="311"/>
      <c r="C9" s="311"/>
      <c r="D9" s="311"/>
      <c r="E9" s="311"/>
      <c r="F9" s="311"/>
      <c r="G9" s="311"/>
      <c r="H9" s="311"/>
      <c r="I9" s="311"/>
      <c r="J9" s="311"/>
      <c r="K9" s="311"/>
      <c r="L9" s="311"/>
      <c r="M9" s="311"/>
      <c r="N9" s="311"/>
      <c r="O9" s="311"/>
      <c r="P9" s="311"/>
      <c r="Q9" s="311"/>
      <c r="R9" s="311"/>
      <c r="S9" s="311"/>
      <c r="T9" s="311"/>
    </row>
    <row r="10" spans="1:20" s="10" customFormat="1" ht="18.75" customHeight="1" x14ac:dyDescent="0.2">
      <c r="A10" s="312" t="str">
        <f>'1. паспорт местоположение'!A9:C9</f>
        <v>Акционерное общество "Электромагистраль"</v>
      </c>
      <c r="B10" s="312"/>
      <c r="C10" s="312"/>
      <c r="D10" s="312"/>
      <c r="E10" s="312"/>
      <c r="F10" s="312"/>
      <c r="G10" s="312"/>
      <c r="H10" s="312"/>
      <c r="I10" s="312"/>
      <c r="J10" s="312"/>
      <c r="K10" s="312"/>
      <c r="L10" s="312"/>
      <c r="M10" s="312"/>
      <c r="N10" s="312"/>
      <c r="O10" s="312"/>
      <c r="P10" s="312"/>
      <c r="Q10" s="312"/>
      <c r="R10" s="312"/>
      <c r="S10" s="312"/>
      <c r="T10" s="312"/>
    </row>
    <row r="11" spans="1:20" s="10" customFormat="1" ht="18.75" customHeight="1" x14ac:dyDescent="0.2">
      <c r="A11" s="316" t="s">
        <v>8</v>
      </c>
      <c r="B11" s="316"/>
      <c r="C11" s="316"/>
      <c r="D11" s="316"/>
      <c r="E11" s="316"/>
      <c r="F11" s="316"/>
      <c r="G11" s="316"/>
      <c r="H11" s="316"/>
      <c r="I11" s="316"/>
      <c r="J11" s="316"/>
      <c r="K11" s="316"/>
      <c r="L11" s="316"/>
      <c r="M11" s="316"/>
      <c r="N11" s="316"/>
      <c r="O11" s="316"/>
      <c r="P11" s="316"/>
      <c r="Q11" s="316"/>
      <c r="R11" s="316"/>
      <c r="S11" s="316"/>
      <c r="T11" s="316"/>
    </row>
    <row r="12" spans="1:20" s="10" customFormat="1" ht="18.75" x14ac:dyDescent="0.2">
      <c r="A12" s="311"/>
      <c r="B12" s="311"/>
      <c r="C12" s="311"/>
      <c r="D12" s="311"/>
      <c r="E12" s="311"/>
      <c r="F12" s="311"/>
      <c r="G12" s="311"/>
      <c r="H12" s="311"/>
      <c r="I12" s="311"/>
      <c r="J12" s="311"/>
      <c r="K12" s="311"/>
      <c r="L12" s="311"/>
      <c r="M12" s="311"/>
      <c r="N12" s="311"/>
      <c r="O12" s="311"/>
      <c r="P12" s="311"/>
      <c r="Q12" s="311"/>
      <c r="R12" s="311"/>
      <c r="S12" s="311"/>
      <c r="T12" s="311"/>
    </row>
    <row r="13" spans="1:20" s="10" customFormat="1" ht="18.75" customHeight="1" x14ac:dyDescent="0.2">
      <c r="A13" s="312" t="str">
        <f>'1. паспорт местоположение'!A12:C12</f>
        <v>M_00.0008.000008</v>
      </c>
      <c r="B13" s="312"/>
      <c r="C13" s="312"/>
      <c r="D13" s="312"/>
      <c r="E13" s="312"/>
      <c r="F13" s="312"/>
      <c r="G13" s="312"/>
      <c r="H13" s="312"/>
      <c r="I13" s="312"/>
      <c r="J13" s="312"/>
      <c r="K13" s="312"/>
      <c r="L13" s="312"/>
      <c r="M13" s="312"/>
      <c r="N13" s="312"/>
      <c r="O13" s="312"/>
      <c r="P13" s="312"/>
      <c r="Q13" s="312"/>
      <c r="R13" s="312"/>
      <c r="S13" s="312"/>
      <c r="T13" s="312"/>
    </row>
    <row r="14" spans="1:20" s="10" customFormat="1" ht="18.75" customHeight="1" x14ac:dyDescent="0.2">
      <c r="A14" s="316" t="s">
        <v>7</v>
      </c>
      <c r="B14" s="316"/>
      <c r="C14" s="316"/>
      <c r="D14" s="316"/>
      <c r="E14" s="316"/>
      <c r="F14" s="316"/>
      <c r="G14" s="316"/>
      <c r="H14" s="316"/>
      <c r="I14" s="316"/>
      <c r="J14" s="316"/>
      <c r="K14" s="316"/>
      <c r="L14" s="316"/>
      <c r="M14" s="316"/>
      <c r="N14" s="316"/>
      <c r="O14" s="316"/>
      <c r="P14" s="316"/>
      <c r="Q14" s="316"/>
      <c r="R14" s="316"/>
      <c r="S14" s="316"/>
      <c r="T14" s="316"/>
    </row>
    <row r="15" spans="1:20" s="7" customFormat="1" ht="15.75" customHeight="1" x14ac:dyDescent="0.2">
      <c r="A15" s="317"/>
      <c r="B15" s="317"/>
      <c r="C15" s="317"/>
      <c r="D15" s="317"/>
      <c r="E15" s="317"/>
      <c r="F15" s="317"/>
      <c r="G15" s="317"/>
      <c r="H15" s="317"/>
      <c r="I15" s="317"/>
      <c r="J15" s="317"/>
      <c r="K15" s="317"/>
      <c r="L15" s="317"/>
      <c r="M15" s="317"/>
      <c r="N15" s="317"/>
      <c r="O15" s="317"/>
      <c r="P15" s="317"/>
      <c r="Q15" s="317"/>
      <c r="R15" s="317"/>
      <c r="S15" s="317"/>
      <c r="T15" s="317"/>
    </row>
    <row r="16" spans="1:20" s="2" customFormat="1" ht="12" x14ac:dyDescent="0.2">
      <c r="A16" s="312"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6" s="312"/>
      <c r="C16" s="312"/>
      <c r="D16" s="312"/>
      <c r="E16" s="312"/>
      <c r="F16" s="312"/>
      <c r="G16" s="312"/>
      <c r="H16" s="312"/>
      <c r="I16" s="312"/>
      <c r="J16" s="312"/>
      <c r="K16" s="312"/>
      <c r="L16" s="312"/>
      <c r="M16" s="312"/>
      <c r="N16" s="312"/>
      <c r="O16" s="312"/>
      <c r="P16" s="312"/>
      <c r="Q16" s="312"/>
      <c r="R16" s="312"/>
      <c r="S16" s="312"/>
      <c r="T16" s="312"/>
    </row>
    <row r="17" spans="1:20" s="2" customFormat="1" ht="15" customHeight="1" x14ac:dyDescent="0.2">
      <c r="A17" s="316" t="s">
        <v>5</v>
      </c>
      <c r="B17" s="316"/>
      <c r="C17" s="316"/>
      <c r="D17" s="316"/>
      <c r="E17" s="316"/>
      <c r="F17" s="316"/>
      <c r="G17" s="316"/>
      <c r="H17" s="316"/>
      <c r="I17" s="316"/>
      <c r="J17" s="316"/>
      <c r="K17" s="316"/>
      <c r="L17" s="316"/>
      <c r="M17" s="316"/>
      <c r="N17" s="316"/>
      <c r="O17" s="316"/>
      <c r="P17" s="316"/>
      <c r="Q17" s="316"/>
      <c r="R17" s="316"/>
      <c r="S17" s="316"/>
      <c r="T17" s="316"/>
    </row>
    <row r="18" spans="1:20"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20" s="2" customFormat="1" ht="15" customHeight="1" x14ac:dyDescent="0.2">
      <c r="A19" s="335" t="s">
        <v>384</v>
      </c>
      <c r="B19" s="335"/>
      <c r="C19" s="335"/>
      <c r="D19" s="335"/>
      <c r="E19" s="335"/>
      <c r="F19" s="335"/>
      <c r="G19" s="335"/>
      <c r="H19" s="335"/>
      <c r="I19" s="335"/>
      <c r="J19" s="335"/>
      <c r="K19" s="335"/>
      <c r="L19" s="335"/>
      <c r="M19" s="335"/>
      <c r="N19" s="335"/>
      <c r="O19" s="335"/>
      <c r="P19" s="335"/>
      <c r="Q19" s="335"/>
      <c r="R19" s="335"/>
      <c r="S19" s="335"/>
      <c r="T19" s="335"/>
    </row>
    <row r="20" spans="1:20" s="51"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20" ht="46.5" customHeight="1" x14ac:dyDescent="0.25">
      <c r="A21" s="329" t="s">
        <v>4</v>
      </c>
      <c r="B21" s="322" t="s">
        <v>191</v>
      </c>
      <c r="C21" s="323"/>
      <c r="D21" s="326" t="s">
        <v>120</v>
      </c>
      <c r="E21" s="322" t="s">
        <v>413</v>
      </c>
      <c r="F21" s="323"/>
      <c r="G21" s="322" t="s">
        <v>211</v>
      </c>
      <c r="H21" s="323"/>
      <c r="I21" s="322" t="s">
        <v>119</v>
      </c>
      <c r="J21" s="323"/>
      <c r="K21" s="326" t="s">
        <v>118</v>
      </c>
      <c r="L21" s="322" t="s">
        <v>117</v>
      </c>
      <c r="M21" s="323"/>
      <c r="N21" s="322" t="s">
        <v>409</v>
      </c>
      <c r="O21" s="323"/>
      <c r="P21" s="326" t="s">
        <v>116</v>
      </c>
      <c r="Q21" s="332" t="s">
        <v>115</v>
      </c>
      <c r="R21" s="333"/>
      <c r="S21" s="332" t="s">
        <v>114</v>
      </c>
      <c r="T21" s="334"/>
    </row>
    <row r="22" spans="1:20" ht="204.75" customHeight="1" x14ac:dyDescent="0.25">
      <c r="A22" s="330"/>
      <c r="B22" s="324"/>
      <c r="C22" s="325"/>
      <c r="D22" s="328"/>
      <c r="E22" s="324"/>
      <c r="F22" s="325"/>
      <c r="G22" s="324"/>
      <c r="H22" s="325"/>
      <c r="I22" s="324"/>
      <c r="J22" s="325"/>
      <c r="K22" s="327"/>
      <c r="L22" s="324"/>
      <c r="M22" s="325"/>
      <c r="N22" s="324"/>
      <c r="O22" s="325"/>
      <c r="P22" s="327"/>
      <c r="Q22" s="67" t="s">
        <v>113</v>
      </c>
      <c r="R22" s="67" t="s">
        <v>383</v>
      </c>
      <c r="S22" s="67" t="s">
        <v>112</v>
      </c>
      <c r="T22" s="67" t="s">
        <v>111</v>
      </c>
    </row>
    <row r="23" spans="1:20" ht="51.75" customHeight="1" x14ac:dyDescent="0.25">
      <c r="A23" s="331"/>
      <c r="B23" s="127" t="s">
        <v>109</v>
      </c>
      <c r="C23" s="127" t="s">
        <v>110</v>
      </c>
      <c r="D23" s="327"/>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570</v>
      </c>
      <c r="C25" s="151" t="s">
        <v>570</v>
      </c>
      <c r="D25" s="151" t="s">
        <v>382</v>
      </c>
      <c r="E25" s="151" t="s">
        <v>576</v>
      </c>
      <c r="F25" s="151" t="s">
        <v>577</v>
      </c>
      <c r="G25" s="151" t="s">
        <v>578</v>
      </c>
      <c r="H25" s="151" t="s">
        <v>578</v>
      </c>
      <c r="I25" s="151">
        <v>1981</v>
      </c>
      <c r="J25" s="151">
        <v>2020</v>
      </c>
      <c r="K25" s="151">
        <v>1983</v>
      </c>
      <c r="L25" s="151">
        <v>220</v>
      </c>
      <c r="M25" s="151">
        <v>220</v>
      </c>
      <c r="N25" s="151" t="s">
        <v>425</v>
      </c>
      <c r="O25" s="151" t="s">
        <v>425</v>
      </c>
      <c r="P25" s="244">
        <v>2012</v>
      </c>
      <c r="Q25" s="151" t="s">
        <v>579</v>
      </c>
      <c r="R25" s="151" t="s">
        <v>580</v>
      </c>
      <c r="S25" s="151" t="s">
        <v>425</v>
      </c>
      <c r="T25" s="151" t="s">
        <v>425</v>
      </c>
    </row>
    <row r="26" spans="1:20" s="152" customFormat="1" ht="112.5" customHeight="1" x14ac:dyDescent="0.25">
      <c r="A26" s="151">
        <v>2</v>
      </c>
      <c r="B26" s="151" t="s">
        <v>570</v>
      </c>
      <c r="C26" s="151" t="s">
        <v>570</v>
      </c>
      <c r="D26" s="151" t="s">
        <v>382</v>
      </c>
      <c r="E26" s="151" t="s">
        <v>581</v>
      </c>
      <c r="F26" s="151" t="s">
        <v>577</v>
      </c>
      <c r="G26" s="151" t="s">
        <v>582</v>
      </c>
      <c r="H26" s="151" t="s">
        <v>582</v>
      </c>
      <c r="I26" s="151">
        <v>1988</v>
      </c>
      <c r="J26" s="151">
        <v>2019</v>
      </c>
      <c r="K26" s="151" t="s">
        <v>583</v>
      </c>
      <c r="L26" s="151">
        <v>220</v>
      </c>
      <c r="M26" s="151">
        <v>220</v>
      </c>
      <c r="N26" s="151" t="s">
        <v>425</v>
      </c>
      <c r="O26" s="151" t="s">
        <v>425</v>
      </c>
      <c r="P26" s="151">
        <v>2014</v>
      </c>
      <c r="Q26" s="151" t="s">
        <v>579</v>
      </c>
      <c r="R26" s="151" t="s">
        <v>580</v>
      </c>
      <c r="S26" s="151" t="s">
        <v>425</v>
      </c>
      <c r="T26" s="151" t="s">
        <v>425</v>
      </c>
    </row>
    <row r="27" spans="1:20" s="152" customFormat="1" ht="112.5" customHeight="1" x14ac:dyDescent="0.25">
      <c r="A27" s="151">
        <v>3</v>
      </c>
      <c r="B27" s="151" t="s">
        <v>570</v>
      </c>
      <c r="C27" s="151" t="s">
        <v>570</v>
      </c>
      <c r="D27" s="151" t="s">
        <v>382</v>
      </c>
      <c r="E27" s="151" t="s">
        <v>581</v>
      </c>
      <c r="F27" s="151" t="s">
        <v>577</v>
      </c>
      <c r="G27" s="151" t="s">
        <v>584</v>
      </c>
      <c r="H27" s="151" t="s">
        <v>584</v>
      </c>
      <c r="I27" s="151" t="s">
        <v>583</v>
      </c>
      <c r="J27" s="151">
        <v>2019</v>
      </c>
      <c r="K27" s="151" t="s">
        <v>583</v>
      </c>
      <c r="L27" s="151">
        <v>220</v>
      </c>
      <c r="M27" s="151">
        <v>220</v>
      </c>
      <c r="N27" s="151" t="s">
        <v>425</v>
      </c>
      <c r="O27" s="151" t="s">
        <v>425</v>
      </c>
      <c r="P27" s="151">
        <v>2014</v>
      </c>
      <c r="Q27" s="151" t="s">
        <v>579</v>
      </c>
      <c r="R27" s="151" t="s">
        <v>580</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1" t="s">
        <v>419</v>
      </c>
      <c r="C53" s="321"/>
      <c r="D53" s="321"/>
      <c r="E53" s="321"/>
      <c r="F53" s="321"/>
      <c r="G53" s="321"/>
      <c r="H53" s="321"/>
      <c r="I53" s="321"/>
      <c r="J53" s="321"/>
      <c r="K53" s="321"/>
      <c r="L53" s="321"/>
      <c r="M53" s="321"/>
      <c r="N53" s="321"/>
      <c r="O53" s="321"/>
      <c r="P53" s="321"/>
      <c r="Q53" s="321"/>
      <c r="R53" s="321"/>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8" t="str">
        <f>'1. паспорт местоположение'!A5:C5</f>
        <v>Год раскрытия информации: 2025 год</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1" t="s">
        <v>9</v>
      </c>
      <c r="F7" s="311"/>
      <c r="G7" s="311"/>
      <c r="H7" s="311"/>
      <c r="I7" s="311"/>
      <c r="J7" s="311"/>
      <c r="K7" s="311"/>
      <c r="L7" s="311"/>
      <c r="M7" s="311"/>
      <c r="N7" s="311"/>
      <c r="O7" s="311"/>
      <c r="P7" s="311"/>
      <c r="Q7" s="311"/>
      <c r="R7" s="311"/>
      <c r="S7" s="311"/>
      <c r="T7" s="311"/>
      <c r="U7" s="311"/>
      <c r="V7" s="311"/>
      <c r="W7" s="311"/>
      <c r="X7" s="311"/>
      <c r="Y7" s="31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4" t="s">
        <v>422</v>
      </c>
      <c r="F9" s="344"/>
      <c r="G9" s="344"/>
      <c r="H9" s="344"/>
      <c r="I9" s="344"/>
      <c r="J9" s="344"/>
      <c r="K9" s="344"/>
      <c r="L9" s="344"/>
      <c r="M9" s="344"/>
      <c r="N9" s="344"/>
      <c r="O9" s="344"/>
      <c r="P9" s="344"/>
      <c r="Q9" s="344"/>
      <c r="R9" s="344"/>
      <c r="S9" s="344"/>
      <c r="T9" s="344"/>
      <c r="U9" s="344"/>
      <c r="V9" s="344"/>
      <c r="W9" s="344"/>
      <c r="X9" s="344"/>
      <c r="Y9" s="344"/>
    </row>
    <row r="10" spans="1:27" s="10" customFormat="1" ht="18.75" customHeight="1" x14ac:dyDescent="0.2">
      <c r="E10" s="316" t="s">
        <v>8</v>
      </c>
      <c r="F10" s="316"/>
      <c r="G10" s="316"/>
      <c r="H10" s="316"/>
      <c r="I10" s="316"/>
      <c r="J10" s="316"/>
      <c r="K10" s="316"/>
      <c r="L10" s="316"/>
      <c r="M10" s="316"/>
      <c r="N10" s="316"/>
      <c r="O10" s="316"/>
      <c r="P10" s="316"/>
      <c r="Q10" s="316"/>
      <c r="R10" s="316"/>
      <c r="S10" s="316"/>
      <c r="T10" s="316"/>
      <c r="U10" s="316"/>
      <c r="V10" s="316"/>
      <c r="W10" s="316"/>
      <c r="X10" s="316"/>
      <c r="Y10" s="31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2" t="s">
        <v>447</v>
      </c>
      <c r="F12" s="312"/>
      <c r="G12" s="312"/>
      <c r="H12" s="312"/>
      <c r="I12" s="312"/>
      <c r="J12" s="312"/>
      <c r="K12" s="312"/>
      <c r="L12" s="312"/>
      <c r="M12" s="312"/>
      <c r="N12" s="312"/>
      <c r="O12" s="312"/>
      <c r="P12" s="312"/>
      <c r="Q12" s="312"/>
      <c r="R12" s="312"/>
      <c r="S12" s="312"/>
      <c r="T12" s="312"/>
      <c r="U12" s="312"/>
      <c r="V12" s="312"/>
      <c r="W12" s="312"/>
      <c r="X12" s="312"/>
      <c r="Y12" s="312"/>
    </row>
    <row r="13" spans="1:27" s="10" customFormat="1" ht="18.75" customHeight="1" x14ac:dyDescent="0.2">
      <c r="E13" s="316" t="s">
        <v>7</v>
      </c>
      <c r="F13" s="316"/>
      <c r="G13" s="316"/>
      <c r="H13" s="316"/>
      <c r="I13" s="316"/>
      <c r="J13" s="316"/>
      <c r="K13" s="316"/>
      <c r="L13" s="316"/>
      <c r="M13" s="316"/>
      <c r="N13" s="316"/>
      <c r="O13" s="316"/>
      <c r="P13" s="316"/>
      <c r="Q13" s="316"/>
      <c r="R13" s="316"/>
      <c r="S13" s="316"/>
      <c r="T13" s="316"/>
      <c r="U13" s="316"/>
      <c r="V13" s="316"/>
      <c r="W13" s="316"/>
      <c r="X13" s="316"/>
      <c r="Y13" s="31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2" t="str">
        <f>'1. паспорт местоположение'!$A$15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E15" s="312"/>
      <c r="F15" s="312"/>
      <c r="G15" s="312"/>
      <c r="H15" s="312"/>
      <c r="I15" s="312"/>
      <c r="J15" s="312"/>
      <c r="K15" s="312"/>
      <c r="L15" s="312"/>
      <c r="M15" s="312"/>
      <c r="N15" s="312"/>
      <c r="O15" s="312"/>
      <c r="P15" s="312"/>
      <c r="Q15" s="312"/>
      <c r="R15" s="312"/>
      <c r="S15" s="312"/>
      <c r="T15" s="312"/>
      <c r="U15" s="312"/>
      <c r="V15" s="312"/>
      <c r="W15" s="312"/>
      <c r="X15" s="312"/>
      <c r="Y15" s="312"/>
    </row>
    <row r="16" spans="1:27" s="2" customFormat="1" ht="15" customHeight="1" x14ac:dyDescent="0.2">
      <c r="E16" s="316" t="s">
        <v>5</v>
      </c>
      <c r="F16" s="316"/>
      <c r="G16" s="316"/>
      <c r="H16" s="316"/>
      <c r="I16" s="316"/>
      <c r="J16" s="316"/>
      <c r="K16" s="316"/>
      <c r="L16" s="316"/>
      <c r="M16" s="316"/>
      <c r="N16" s="316"/>
      <c r="O16" s="316"/>
      <c r="P16" s="316"/>
      <c r="Q16" s="316"/>
      <c r="R16" s="316"/>
      <c r="S16" s="316"/>
      <c r="T16" s="316"/>
      <c r="U16" s="316"/>
      <c r="V16" s="316"/>
      <c r="W16" s="316"/>
      <c r="X16" s="316"/>
      <c r="Y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25">
      <c r="A19" s="335" t="s">
        <v>386</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row>
    <row r="20" spans="1:27" s="51" customFormat="1" ht="21" customHeight="1" x14ac:dyDescent="0.25"/>
    <row r="21" spans="1:27" ht="15.75" customHeight="1" x14ac:dyDescent="0.25">
      <c r="A21" s="337" t="s">
        <v>4</v>
      </c>
      <c r="B21" s="340" t="s">
        <v>393</v>
      </c>
      <c r="C21" s="341"/>
      <c r="D21" s="340" t="s">
        <v>395</v>
      </c>
      <c r="E21" s="341"/>
      <c r="F21" s="332" t="s">
        <v>92</v>
      </c>
      <c r="G21" s="334"/>
      <c r="H21" s="334"/>
      <c r="I21" s="333"/>
      <c r="J21" s="337" t="s">
        <v>396</v>
      </c>
      <c r="K21" s="340" t="s">
        <v>397</v>
      </c>
      <c r="L21" s="341"/>
      <c r="M21" s="340" t="s">
        <v>398</v>
      </c>
      <c r="N21" s="341"/>
      <c r="O21" s="340" t="s">
        <v>385</v>
      </c>
      <c r="P21" s="341"/>
      <c r="Q21" s="340" t="s">
        <v>125</v>
      </c>
      <c r="R21" s="341"/>
      <c r="S21" s="337" t="s">
        <v>124</v>
      </c>
      <c r="T21" s="337" t="s">
        <v>399</v>
      </c>
      <c r="U21" s="337" t="s">
        <v>394</v>
      </c>
      <c r="V21" s="340" t="s">
        <v>123</v>
      </c>
      <c r="W21" s="341"/>
      <c r="X21" s="332" t="s">
        <v>115</v>
      </c>
      <c r="Y21" s="334"/>
      <c r="Z21" s="332" t="s">
        <v>114</v>
      </c>
      <c r="AA21" s="334"/>
    </row>
    <row r="22" spans="1:27" ht="216" customHeight="1" x14ac:dyDescent="0.25">
      <c r="A22" s="338"/>
      <c r="B22" s="342"/>
      <c r="C22" s="343"/>
      <c r="D22" s="342"/>
      <c r="E22" s="343"/>
      <c r="F22" s="332" t="s">
        <v>122</v>
      </c>
      <c r="G22" s="333"/>
      <c r="H22" s="332" t="s">
        <v>121</v>
      </c>
      <c r="I22" s="333"/>
      <c r="J22" s="339"/>
      <c r="K22" s="342"/>
      <c r="L22" s="343"/>
      <c r="M22" s="342"/>
      <c r="N22" s="343"/>
      <c r="O22" s="342"/>
      <c r="P22" s="343"/>
      <c r="Q22" s="342"/>
      <c r="R22" s="343"/>
      <c r="S22" s="339"/>
      <c r="T22" s="339"/>
      <c r="U22" s="339"/>
      <c r="V22" s="342"/>
      <c r="W22" s="343"/>
      <c r="X22" s="67" t="s">
        <v>113</v>
      </c>
      <c r="Y22" s="67" t="s">
        <v>383</v>
      </c>
      <c r="Z22" s="67" t="s">
        <v>112</v>
      </c>
      <c r="AA22" s="67" t="s">
        <v>111</v>
      </c>
    </row>
    <row r="23" spans="1:27" ht="60" customHeight="1" x14ac:dyDescent="0.25">
      <c r="A23" s="339"/>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8" t="str">
        <f>'1. паспорт местоположение'!A5:C5</f>
        <v>Год раскрытия информации: 2025 год</v>
      </c>
      <c r="B5" s="298"/>
      <c r="C5" s="298"/>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1" t="s">
        <v>9</v>
      </c>
      <c r="B7" s="311"/>
      <c r="C7" s="311"/>
      <c r="D7" s="11"/>
      <c r="E7" s="11"/>
      <c r="F7" s="11"/>
      <c r="G7" s="11"/>
      <c r="H7" s="11"/>
      <c r="I7" s="11"/>
      <c r="J7" s="11"/>
      <c r="K7" s="11"/>
      <c r="L7" s="11"/>
      <c r="M7" s="11"/>
      <c r="N7" s="11"/>
      <c r="O7" s="11"/>
      <c r="P7" s="11"/>
      <c r="Q7" s="11"/>
      <c r="R7" s="11"/>
      <c r="S7" s="11"/>
      <c r="T7" s="11"/>
      <c r="U7" s="11"/>
    </row>
    <row r="8" spans="1:29" s="10" customFormat="1" ht="18.75" x14ac:dyDescent="0.2">
      <c r="A8" s="311"/>
      <c r="B8" s="311"/>
      <c r="C8" s="311"/>
      <c r="D8" s="12"/>
      <c r="E8" s="12"/>
      <c r="F8" s="12"/>
      <c r="G8" s="12"/>
      <c r="H8" s="11"/>
      <c r="I8" s="11"/>
      <c r="J8" s="11"/>
      <c r="K8" s="11"/>
      <c r="L8" s="11"/>
      <c r="M8" s="11"/>
      <c r="N8" s="11"/>
      <c r="O8" s="11"/>
      <c r="P8" s="11"/>
      <c r="Q8" s="11"/>
      <c r="R8" s="11"/>
      <c r="S8" s="11"/>
      <c r="T8" s="11"/>
      <c r="U8" s="11"/>
    </row>
    <row r="9" spans="1:29" s="10" customFormat="1" ht="18.75" x14ac:dyDescent="0.2">
      <c r="A9" s="312" t="str">
        <f>'1. паспорт местоположение'!A9:C9</f>
        <v>Акционерное общество "Электромагистраль"</v>
      </c>
      <c r="B9" s="312"/>
      <c r="C9" s="312"/>
      <c r="D9" s="6"/>
      <c r="E9" s="6"/>
      <c r="F9" s="6"/>
      <c r="G9" s="6"/>
      <c r="H9" s="11"/>
      <c r="I9" s="11"/>
      <c r="J9" s="11"/>
      <c r="K9" s="11"/>
      <c r="L9" s="11"/>
      <c r="M9" s="11"/>
      <c r="N9" s="11"/>
      <c r="O9" s="11"/>
      <c r="P9" s="11"/>
      <c r="Q9" s="11"/>
      <c r="R9" s="11"/>
      <c r="S9" s="11"/>
      <c r="T9" s="11"/>
      <c r="U9" s="11"/>
    </row>
    <row r="10" spans="1:29" s="10" customFormat="1" ht="18.75" x14ac:dyDescent="0.2">
      <c r="A10" s="316" t="s">
        <v>8</v>
      </c>
      <c r="B10" s="316"/>
      <c r="C10" s="316"/>
      <c r="D10" s="4"/>
      <c r="E10" s="4"/>
      <c r="F10" s="4"/>
      <c r="G10" s="4"/>
      <c r="H10" s="11"/>
      <c r="I10" s="11"/>
      <c r="J10" s="11"/>
      <c r="K10" s="11"/>
      <c r="L10" s="11"/>
      <c r="M10" s="11"/>
      <c r="N10" s="11"/>
      <c r="O10" s="11"/>
      <c r="P10" s="11"/>
      <c r="Q10" s="11"/>
      <c r="R10" s="11"/>
      <c r="S10" s="11"/>
      <c r="T10" s="11"/>
      <c r="U10" s="11"/>
    </row>
    <row r="11" spans="1:29" s="10" customFormat="1" ht="18.75" x14ac:dyDescent="0.2">
      <c r="A11" s="311"/>
      <c r="B11" s="311"/>
      <c r="C11" s="311"/>
      <c r="D11" s="12"/>
      <c r="E11" s="12"/>
      <c r="F11" s="12"/>
      <c r="G11" s="12"/>
      <c r="H11" s="11"/>
      <c r="I11" s="11"/>
      <c r="J11" s="11"/>
      <c r="K11" s="11"/>
      <c r="L11" s="11"/>
      <c r="M11" s="11"/>
      <c r="N11" s="11"/>
      <c r="O11" s="11"/>
      <c r="P11" s="11"/>
      <c r="Q11" s="11"/>
      <c r="R11" s="11"/>
      <c r="S11" s="11"/>
      <c r="T11" s="11"/>
      <c r="U11" s="11"/>
    </row>
    <row r="12" spans="1:29" s="10" customFormat="1" ht="18.75" x14ac:dyDescent="0.2">
      <c r="A12" s="312" t="str">
        <f>'1. паспорт местоположение'!A12:C12</f>
        <v>M_00.0008.000008</v>
      </c>
      <c r="B12" s="312"/>
      <c r="C12" s="312"/>
      <c r="D12" s="6"/>
      <c r="E12" s="6"/>
      <c r="F12" s="6"/>
      <c r="G12" s="6"/>
      <c r="H12" s="11"/>
      <c r="I12" s="11"/>
      <c r="J12" s="11"/>
      <c r="K12" s="11"/>
      <c r="L12" s="11"/>
      <c r="M12" s="11"/>
      <c r="N12" s="11"/>
      <c r="O12" s="11"/>
      <c r="P12" s="11"/>
      <c r="Q12" s="11"/>
      <c r="R12" s="11"/>
      <c r="S12" s="11"/>
      <c r="T12" s="11"/>
      <c r="U12" s="11"/>
    </row>
    <row r="13" spans="1:29" s="10" customFormat="1" ht="18.75" x14ac:dyDescent="0.2">
      <c r="A13" s="316" t="s">
        <v>7</v>
      </c>
      <c r="B13" s="316"/>
      <c r="C13" s="31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7"/>
      <c r="B14" s="317"/>
      <c r="C14" s="317"/>
      <c r="D14" s="8"/>
      <c r="E14" s="8"/>
      <c r="F14" s="8"/>
      <c r="G14" s="8"/>
      <c r="H14" s="8"/>
      <c r="I14" s="8"/>
      <c r="J14" s="8"/>
      <c r="K14" s="8"/>
      <c r="L14" s="8"/>
      <c r="M14" s="8"/>
      <c r="N14" s="8"/>
      <c r="O14" s="8"/>
      <c r="P14" s="8"/>
      <c r="Q14" s="8"/>
      <c r="R14" s="8"/>
      <c r="S14" s="8"/>
      <c r="T14" s="8"/>
      <c r="U14" s="8"/>
    </row>
    <row r="15" spans="1:29" s="197" customFormat="1" ht="45.75" customHeight="1" x14ac:dyDescent="0.2">
      <c r="A15" s="345"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45"/>
      <c r="C15" s="345"/>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6" t="s">
        <v>5</v>
      </c>
      <c r="B16" s="316"/>
      <c r="C16" s="316"/>
      <c r="D16" s="4"/>
      <c r="E16" s="4"/>
      <c r="F16" s="4"/>
      <c r="G16" s="4"/>
      <c r="H16" s="4"/>
      <c r="I16" s="4"/>
      <c r="J16" s="4"/>
      <c r="K16" s="4"/>
      <c r="L16" s="4"/>
      <c r="M16" s="4"/>
      <c r="N16" s="4"/>
      <c r="O16" s="4"/>
      <c r="P16" s="4"/>
      <c r="Q16" s="4"/>
      <c r="R16" s="4"/>
      <c r="S16" s="4"/>
      <c r="T16" s="4"/>
      <c r="U16" s="4"/>
    </row>
    <row r="17" spans="1:21" s="2" customFormat="1" ht="15" customHeight="1" x14ac:dyDescent="0.2">
      <c r="A17" s="318"/>
      <c r="B17" s="318"/>
      <c r="C17" s="318"/>
      <c r="D17" s="3"/>
      <c r="E17" s="3"/>
      <c r="F17" s="3"/>
      <c r="G17" s="3"/>
      <c r="H17" s="3"/>
      <c r="I17" s="3"/>
      <c r="J17" s="3"/>
      <c r="K17" s="3"/>
      <c r="L17" s="3"/>
      <c r="M17" s="3"/>
      <c r="N17" s="3"/>
      <c r="O17" s="3"/>
      <c r="P17" s="3"/>
      <c r="Q17" s="3"/>
      <c r="R17" s="3"/>
    </row>
    <row r="18" spans="1:21" s="2" customFormat="1" ht="27.75" customHeight="1" x14ac:dyDescent="0.2">
      <c r="A18" s="319" t="s">
        <v>378</v>
      </c>
      <c r="B18" s="319"/>
      <c r="C18" s="3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568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571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8" t="str">
        <f>'1. паспорт местоположение'!A5:C5</f>
        <v>Год раскрытия информации: 2025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8.75" x14ac:dyDescent="0.25">
      <c r="A6" s="311" t="s">
        <v>9</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122"/>
      <c r="AB6" s="122"/>
    </row>
    <row r="7" spans="1:28" ht="18.75" x14ac:dyDescent="0.25">
      <c r="A7" s="311"/>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122"/>
      <c r="AB7" s="122"/>
    </row>
    <row r="8" spans="1:28" x14ac:dyDescent="0.25">
      <c r="A8" s="312" t="str">
        <f>'1. паспорт местоположение'!A9:C9</f>
        <v>Акционерное общество "Электромагистраль"</v>
      </c>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123"/>
      <c r="AB8" s="123"/>
    </row>
    <row r="9" spans="1:28" ht="15.75" x14ac:dyDescent="0.25">
      <c r="A9" s="316" t="s">
        <v>8</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24"/>
      <c r="AB9" s="124"/>
    </row>
    <row r="10" spans="1:28" ht="18.75" x14ac:dyDescent="0.2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22"/>
      <c r="AB10" s="122"/>
    </row>
    <row r="11" spans="1:28" x14ac:dyDescent="0.25">
      <c r="A11" s="312" t="str">
        <f>'1. паспорт местоположение'!A12:C12</f>
        <v>M_00.0008.000008</v>
      </c>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123"/>
      <c r="AB11" s="123"/>
    </row>
    <row r="12" spans="1:28" ht="15.75" x14ac:dyDescent="0.25">
      <c r="A12" s="316" t="s">
        <v>7</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24"/>
      <c r="AB12" s="124"/>
    </row>
    <row r="13" spans="1:28" ht="18.75" x14ac:dyDescent="0.25">
      <c r="A13" s="317"/>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9"/>
      <c r="AB13" s="9"/>
    </row>
    <row r="14" spans="1:28" x14ac:dyDescent="0.25">
      <c r="A14" s="312"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123"/>
      <c r="AB14" s="123"/>
    </row>
    <row r="15" spans="1:28" ht="15.75" x14ac:dyDescent="0.25">
      <c r="A15" s="316" t="s">
        <v>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24"/>
      <c r="AB15" s="124"/>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32"/>
      <c r="AB16" s="132"/>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32"/>
      <c r="AB17" s="132"/>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32"/>
      <c r="AB18" s="132"/>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8" t="str">
        <f>'1. паспорт местоположение'!A5:C5</f>
        <v>Год раскрытия информации: 2025 год</v>
      </c>
      <c r="B5" s="298"/>
      <c r="C5" s="298"/>
      <c r="D5" s="298"/>
      <c r="E5" s="298"/>
      <c r="F5" s="298"/>
      <c r="G5" s="298"/>
      <c r="H5" s="298"/>
      <c r="I5" s="298"/>
      <c r="J5" s="298"/>
      <c r="K5" s="298"/>
      <c r="L5" s="298"/>
      <c r="M5" s="298"/>
      <c r="N5" s="298"/>
      <c r="O5" s="298"/>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1" t="s">
        <v>9</v>
      </c>
      <c r="B7" s="311"/>
      <c r="C7" s="311"/>
      <c r="D7" s="311"/>
      <c r="E7" s="311"/>
      <c r="F7" s="311"/>
      <c r="G7" s="311"/>
      <c r="H7" s="311"/>
      <c r="I7" s="311"/>
      <c r="J7" s="311"/>
      <c r="K7" s="311"/>
      <c r="L7" s="311"/>
      <c r="M7" s="311"/>
      <c r="N7" s="311"/>
      <c r="O7" s="311"/>
      <c r="P7" s="11"/>
      <c r="Q7" s="11"/>
      <c r="R7" s="11"/>
      <c r="S7" s="11"/>
      <c r="T7" s="11"/>
      <c r="U7" s="11"/>
      <c r="V7" s="11"/>
      <c r="W7" s="11"/>
      <c r="X7" s="11"/>
      <c r="Y7" s="11"/>
      <c r="Z7" s="11"/>
    </row>
    <row r="8" spans="1:28" s="10" customFormat="1" ht="18.75" x14ac:dyDescent="0.2">
      <c r="A8" s="311"/>
      <c r="B8" s="311"/>
      <c r="C8" s="311"/>
      <c r="D8" s="311"/>
      <c r="E8" s="311"/>
      <c r="F8" s="311"/>
      <c r="G8" s="311"/>
      <c r="H8" s="311"/>
      <c r="I8" s="311"/>
      <c r="J8" s="311"/>
      <c r="K8" s="311"/>
      <c r="L8" s="311"/>
      <c r="M8" s="311"/>
      <c r="N8" s="311"/>
      <c r="O8" s="311"/>
      <c r="P8" s="11"/>
      <c r="Q8" s="11"/>
      <c r="R8" s="11"/>
      <c r="S8" s="11"/>
      <c r="T8" s="11"/>
      <c r="U8" s="11"/>
      <c r="V8" s="11"/>
      <c r="W8" s="11"/>
      <c r="X8" s="11"/>
      <c r="Y8" s="11"/>
      <c r="Z8" s="11"/>
    </row>
    <row r="9" spans="1:28" s="10" customFormat="1" ht="18.75" x14ac:dyDescent="0.2">
      <c r="A9" s="312" t="str">
        <f>'1. паспорт местоположение'!A9:C9</f>
        <v>Акционерное общество "Электромагистраль"</v>
      </c>
      <c r="B9" s="312"/>
      <c r="C9" s="312"/>
      <c r="D9" s="312"/>
      <c r="E9" s="312"/>
      <c r="F9" s="312"/>
      <c r="G9" s="312"/>
      <c r="H9" s="312"/>
      <c r="I9" s="312"/>
      <c r="J9" s="312"/>
      <c r="K9" s="312"/>
      <c r="L9" s="312"/>
      <c r="M9" s="312"/>
      <c r="N9" s="312"/>
      <c r="O9" s="312"/>
      <c r="P9" s="11"/>
      <c r="Q9" s="11"/>
      <c r="R9" s="11"/>
      <c r="S9" s="11"/>
      <c r="T9" s="11"/>
      <c r="U9" s="11"/>
      <c r="V9" s="11"/>
      <c r="W9" s="11"/>
      <c r="X9" s="11"/>
      <c r="Y9" s="11"/>
      <c r="Z9" s="11"/>
    </row>
    <row r="10" spans="1:28" s="10" customFormat="1" ht="18.75" x14ac:dyDescent="0.2">
      <c r="A10" s="316" t="s">
        <v>8</v>
      </c>
      <c r="B10" s="316"/>
      <c r="C10" s="316"/>
      <c r="D10" s="316"/>
      <c r="E10" s="316"/>
      <c r="F10" s="316"/>
      <c r="G10" s="316"/>
      <c r="H10" s="316"/>
      <c r="I10" s="316"/>
      <c r="J10" s="316"/>
      <c r="K10" s="316"/>
      <c r="L10" s="316"/>
      <c r="M10" s="316"/>
      <c r="N10" s="316"/>
      <c r="O10" s="316"/>
      <c r="P10" s="11"/>
      <c r="Q10" s="11"/>
      <c r="R10" s="11"/>
      <c r="S10" s="11"/>
      <c r="T10" s="11"/>
      <c r="U10" s="11"/>
      <c r="V10" s="11"/>
      <c r="W10" s="11"/>
      <c r="X10" s="11"/>
      <c r="Y10" s="11"/>
      <c r="Z10" s="11"/>
    </row>
    <row r="11" spans="1:28" s="10" customFormat="1" ht="18.75" x14ac:dyDescent="0.2">
      <c r="A11" s="311"/>
      <c r="B11" s="311"/>
      <c r="C11" s="311"/>
      <c r="D11" s="311"/>
      <c r="E11" s="311"/>
      <c r="F11" s="311"/>
      <c r="G11" s="311"/>
      <c r="H11" s="311"/>
      <c r="I11" s="311"/>
      <c r="J11" s="311"/>
      <c r="K11" s="311"/>
      <c r="L11" s="311"/>
      <c r="M11" s="311"/>
      <c r="N11" s="311"/>
      <c r="O11" s="311"/>
      <c r="P11" s="11"/>
      <c r="Q11" s="11"/>
      <c r="R11" s="11"/>
      <c r="S11" s="11"/>
      <c r="T11" s="11"/>
      <c r="U11" s="11"/>
      <c r="V11" s="11"/>
      <c r="W11" s="11"/>
      <c r="X11" s="11"/>
      <c r="Y11" s="11"/>
      <c r="Z11" s="11"/>
    </row>
    <row r="12" spans="1:28" s="10" customFormat="1" ht="18.75" x14ac:dyDescent="0.2">
      <c r="A12" s="312" t="str">
        <f>'1. паспорт местоположение'!A12:C12</f>
        <v>M_00.0008.000008</v>
      </c>
      <c r="B12" s="312"/>
      <c r="C12" s="312"/>
      <c r="D12" s="312"/>
      <c r="E12" s="312"/>
      <c r="F12" s="312"/>
      <c r="G12" s="312"/>
      <c r="H12" s="312"/>
      <c r="I12" s="312"/>
      <c r="J12" s="312"/>
      <c r="K12" s="312"/>
      <c r="L12" s="312"/>
      <c r="M12" s="312"/>
      <c r="N12" s="312"/>
      <c r="O12" s="312"/>
      <c r="P12" s="11"/>
      <c r="Q12" s="11"/>
      <c r="R12" s="11"/>
      <c r="S12" s="11"/>
      <c r="T12" s="11"/>
      <c r="U12" s="11"/>
      <c r="V12" s="11"/>
      <c r="W12" s="11"/>
      <c r="X12" s="11"/>
      <c r="Y12" s="11"/>
      <c r="Z12" s="11"/>
    </row>
    <row r="13" spans="1:28" s="10" customFormat="1" ht="18.75" x14ac:dyDescent="0.2">
      <c r="A13" s="316"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3" s="316"/>
      <c r="C13" s="316"/>
      <c r="D13" s="316"/>
      <c r="E13" s="316"/>
      <c r="F13" s="316"/>
      <c r="G13" s="316"/>
      <c r="H13" s="316"/>
      <c r="I13" s="316"/>
      <c r="J13" s="316"/>
      <c r="K13" s="316"/>
      <c r="L13" s="316"/>
      <c r="M13" s="316"/>
      <c r="N13" s="316"/>
      <c r="O13" s="316"/>
      <c r="P13" s="11"/>
      <c r="Q13" s="11"/>
      <c r="R13" s="11"/>
      <c r="S13" s="11"/>
      <c r="T13" s="11"/>
      <c r="U13" s="11"/>
      <c r="V13" s="11"/>
      <c r="W13" s="11"/>
      <c r="X13" s="11"/>
      <c r="Y13" s="11"/>
      <c r="Z13" s="11"/>
    </row>
    <row r="14" spans="1:28" s="7" customFormat="1" ht="15.75" customHeight="1" x14ac:dyDescent="0.2">
      <c r="A14" s="317"/>
      <c r="B14" s="317"/>
      <c r="C14" s="317"/>
      <c r="D14" s="317"/>
      <c r="E14" s="317"/>
      <c r="F14" s="317"/>
      <c r="G14" s="317"/>
      <c r="H14" s="317"/>
      <c r="I14" s="317"/>
      <c r="J14" s="317"/>
      <c r="K14" s="317"/>
      <c r="L14" s="317"/>
      <c r="M14" s="317"/>
      <c r="N14" s="317"/>
      <c r="O14" s="317"/>
      <c r="P14" s="8"/>
      <c r="Q14" s="8"/>
      <c r="R14" s="8"/>
      <c r="S14" s="8"/>
      <c r="T14" s="8"/>
      <c r="U14" s="8"/>
      <c r="V14" s="8"/>
      <c r="W14" s="8"/>
      <c r="X14" s="8"/>
      <c r="Y14" s="8"/>
      <c r="Z14" s="8"/>
    </row>
    <row r="15" spans="1:28" s="2" customFormat="1" ht="12" x14ac:dyDescent="0.2">
      <c r="A15" s="312" t="s">
        <v>6</v>
      </c>
      <c r="B15" s="312"/>
      <c r="C15" s="312"/>
      <c r="D15" s="312"/>
      <c r="E15" s="312"/>
      <c r="F15" s="312"/>
      <c r="G15" s="312"/>
      <c r="H15" s="312"/>
      <c r="I15" s="312"/>
      <c r="J15" s="312"/>
      <c r="K15" s="312"/>
      <c r="L15" s="312"/>
      <c r="M15" s="312"/>
      <c r="N15" s="312"/>
      <c r="O15" s="312"/>
      <c r="P15" s="6"/>
      <c r="Q15" s="6"/>
      <c r="R15" s="6"/>
      <c r="S15" s="6"/>
      <c r="T15" s="6"/>
      <c r="U15" s="6"/>
      <c r="V15" s="6"/>
      <c r="W15" s="6"/>
      <c r="X15" s="6"/>
      <c r="Y15" s="6"/>
      <c r="Z15" s="6"/>
    </row>
    <row r="16" spans="1:28" s="2" customFormat="1" ht="15" customHeight="1" x14ac:dyDescent="0.2">
      <c r="A16" s="316" t="s">
        <v>5</v>
      </c>
      <c r="B16" s="316"/>
      <c r="C16" s="316"/>
      <c r="D16" s="316"/>
      <c r="E16" s="316"/>
      <c r="F16" s="316"/>
      <c r="G16" s="316"/>
      <c r="H16" s="316"/>
      <c r="I16" s="316"/>
      <c r="J16" s="316"/>
      <c r="K16" s="316"/>
      <c r="L16" s="316"/>
      <c r="M16" s="316"/>
      <c r="N16" s="316"/>
      <c r="O16" s="316"/>
      <c r="P16" s="4"/>
      <c r="Q16" s="4"/>
      <c r="R16" s="4"/>
      <c r="S16" s="4"/>
      <c r="T16" s="4"/>
      <c r="U16" s="4"/>
      <c r="V16" s="4"/>
      <c r="W16" s="4"/>
      <c r="X16" s="4"/>
      <c r="Y16" s="4"/>
      <c r="Z16" s="4"/>
    </row>
    <row r="17" spans="1:26" s="2" customFormat="1" ht="15" customHeight="1" x14ac:dyDescent="0.2">
      <c r="A17" s="318"/>
      <c r="B17" s="318"/>
      <c r="C17" s="318"/>
      <c r="D17" s="318"/>
      <c r="E17" s="318"/>
      <c r="F17" s="318"/>
      <c r="G17" s="318"/>
      <c r="H17" s="318"/>
      <c r="I17" s="318"/>
      <c r="J17" s="318"/>
      <c r="K17" s="318"/>
      <c r="L17" s="318"/>
      <c r="M17" s="318"/>
      <c r="N17" s="318"/>
      <c r="O17" s="318"/>
      <c r="P17" s="3"/>
      <c r="Q17" s="3"/>
      <c r="R17" s="3"/>
      <c r="S17" s="3"/>
      <c r="T17" s="3"/>
      <c r="U17" s="3"/>
      <c r="V17" s="3"/>
      <c r="W17" s="3"/>
    </row>
    <row r="18" spans="1:26" s="2" customFormat="1" ht="91.5" customHeight="1" x14ac:dyDescent="0.2">
      <c r="A18" s="353" t="s">
        <v>387</v>
      </c>
      <c r="B18" s="353"/>
      <c r="C18" s="353"/>
      <c r="D18" s="353"/>
      <c r="E18" s="353"/>
      <c r="F18" s="353"/>
      <c r="G18" s="353"/>
      <c r="H18" s="353"/>
      <c r="I18" s="353"/>
      <c r="J18" s="353"/>
      <c r="K18" s="353"/>
      <c r="L18" s="353"/>
      <c r="M18" s="353"/>
      <c r="N18" s="353"/>
      <c r="O18" s="353"/>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4" t="s">
        <v>84</v>
      </c>
      <c r="F19" s="355"/>
      <c r="G19" s="355"/>
      <c r="H19" s="355"/>
      <c r="I19" s="356"/>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8" t="str">
        <f>'1. паспорт местоположение'!A5:C5</f>
        <v>Год раскрытия информации: 2025 год</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row>
    <row r="6" spans="1:44" s="10" customFormat="1" ht="18.75" x14ac:dyDescent="0.3">
      <c r="A6" s="15"/>
      <c r="I6" s="14"/>
      <c r="J6" s="14"/>
      <c r="K6" s="13"/>
    </row>
    <row r="7" spans="1:44" s="10" customFormat="1" ht="18.75" x14ac:dyDescent="0.2">
      <c r="A7" s="311" t="s">
        <v>9</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2" t="str">
        <f>'1. паспорт местоположение'!A9:C9</f>
        <v>Акционерное общество "Электромагистраль"</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row>
    <row r="10" spans="1:44" s="10" customFormat="1" ht="18.75" customHeight="1" x14ac:dyDescent="0.2">
      <c r="A10" s="316" t="s">
        <v>8</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2" t="str">
        <f>'1. паспорт местоположение'!A12:C12</f>
        <v>M_00.0008.000008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row>
    <row r="13" spans="1:44" s="10" customFormat="1" ht="18.75" customHeight="1" x14ac:dyDescent="0.2">
      <c r="A13" s="316" t="s">
        <v>7</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5"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row>
    <row r="16" spans="1:44" s="2" customFormat="1" ht="15" customHeight="1" x14ac:dyDescent="0.2">
      <c r="A16" s="316" t="s">
        <v>5</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5" t="s">
        <v>388</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7" t="s">
        <v>286</v>
      </c>
      <c r="B24" s="427"/>
      <c r="C24" s="427"/>
      <c r="D24" s="427"/>
      <c r="E24" s="427"/>
      <c r="F24" s="427"/>
      <c r="G24" s="427"/>
      <c r="H24" s="427"/>
      <c r="I24" s="427"/>
      <c r="J24" s="427"/>
      <c r="K24" s="427"/>
      <c r="L24" s="427"/>
      <c r="M24" s="427"/>
      <c r="N24" s="427"/>
      <c r="O24" s="427"/>
      <c r="P24" s="427"/>
      <c r="Q24" s="427"/>
      <c r="R24" s="427"/>
      <c r="S24" s="427"/>
      <c r="T24" s="427"/>
      <c r="U24" s="427"/>
      <c r="V24" s="427"/>
      <c r="W24" s="427"/>
      <c r="X24" s="427"/>
      <c r="Y24" s="427"/>
      <c r="Z24" s="427"/>
      <c r="AA24" s="427"/>
      <c r="AB24" s="427"/>
      <c r="AC24" s="427"/>
      <c r="AD24" s="427"/>
      <c r="AE24" s="427"/>
      <c r="AF24" s="427"/>
      <c r="AG24" s="427"/>
      <c r="AH24" s="427"/>
      <c r="AI24" s="427"/>
      <c r="AJ24" s="427"/>
      <c r="AK24" s="427" t="s">
        <v>0</v>
      </c>
      <c r="AL24" s="427"/>
      <c r="AM24" s="78"/>
      <c r="AN24" s="78"/>
      <c r="AO24" s="105"/>
      <c r="AP24" s="105"/>
      <c r="AQ24" s="105"/>
      <c r="AR24" s="105"/>
      <c r="AS24" s="84"/>
    </row>
    <row r="25" spans="1:45" ht="12.75" customHeight="1" x14ac:dyDescent="0.25">
      <c r="A25" s="402" t="s">
        <v>285</v>
      </c>
      <c r="B25" s="403"/>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01" t="s">
        <v>425</v>
      </c>
      <c r="AL25" s="401"/>
      <c r="AM25" s="79"/>
      <c r="AN25" s="428" t="s">
        <v>284</v>
      </c>
      <c r="AO25" s="428"/>
      <c r="AP25" s="428"/>
      <c r="AQ25" s="426"/>
      <c r="AR25" s="426"/>
      <c r="AS25" s="84"/>
    </row>
    <row r="26" spans="1:45" ht="17.25" customHeight="1" x14ac:dyDescent="0.25">
      <c r="A26" s="368" t="s">
        <v>283</v>
      </c>
      <c r="B26" s="369"/>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404" t="s">
        <v>425</v>
      </c>
      <c r="AL26" s="405"/>
      <c r="AM26" s="79"/>
      <c r="AN26" s="414" t="s">
        <v>282</v>
      </c>
      <c r="AO26" s="415"/>
      <c r="AP26" s="416"/>
      <c r="AQ26" s="404" t="s">
        <v>425</v>
      </c>
      <c r="AR26" s="406"/>
      <c r="AS26" s="84"/>
    </row>
    <row r="27" spans="1:45" ht="17.25" customHeight="1" x14ac:dyDescent="0.25">
      <c r="A27" s="368" t="s">
        <v>281</v>
      </c>
      <c r="B27" s="369"/>
      <c r="C27" s="369"/>
      <c r="D27" s="369"/>
      <c r="E27" s="369"/>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c r="AJ27" s="369"/>
      <c r="AK27" s="404" t="s">
        <v>425</v>
      </c>
      <c r="AL27" s="405"/>
      <c r="AM27" s="79"/>
      <c r="AN27" s="414" t="s">
        <v>280</v>
      </c>
      <c r="AO27" s="415"/>
      <c r="AP27" s="416"/>
      <c r="AQ27" s="404" t="s">
        <v>425</v>
      </c>
      <c r="AR27" s="406"/>
      <c r="AS27" s="84"/>
    </row>
    <row r="28" spans="1:45" ht="27.75" customHeight="1" thickBot="1" x14ac:dyDescent="0.3">
      <c r="A28" s="417" t="s">
        <v>279</v>
      </c>
      <c r="B28" s="418"/>
      <c r="C28" s="418"/>
      <c r="D28" s="418"/>
      <c r="E28" s="418"/>
      <c r="F28" s="418"/>
      <c r="G28" s="418"/>
      <c r="H28" s="418"/>
      <c r="I28" s="418"/>
      <c r="J28" s="418"/>
      <c r="K28" s="418"/>
      <c r="L28" s="418"/>
      <c r="M28" s="418"/>
      <c r="N28" s="418"/>
      <c r="O28" s="418"/>
      <c r="P28" s="418"/>
      <c r="Q28" s="418"/>
      <c r="R28" s="418"/>
      <c r="S28" s="418"/>
      <c r="T28" s="418"/>
      <c r="U28" s="418"/>
      <c r="V28" s="418"/>
      <c r="W28" s="418"/>
      <c r="X28" s="418"/>
      <c r="Y28" s="418"/>
      <c r="Z28" s="418"/>
      <c r="AA28" s="418"/>
      <c r="AB28" s="418"/>
      <c r="AC28" s="418"/>
      <c r="AD28" s="418"/>
      <c r="AE28" s="418"/>
      <c r="AF28" s="418"/>
      <c r="AG28" s="418"/>
      <c r="AH28" s="418"/>
      <c r="AI28" s="418"/>
      <c r="AJ28" s="419"/>
      <c r="AK28" s="420" t="s">
        <v>425</v>
      </c>
      <c r="AL28" s="421"/>
      <c r="AM28" s="79"/>
      <c r="AN28" s="422" t="s">
        <v>278</v>
      </c>
      <c r="AO28" s="423"/>
      <c r="AP28" s="424"/>
      <c r="AQ28" s="404" t="s">
        <v>425</v>
      </c>
      <c r="AR28" s="406"/>
      <c r="AS28" s="84"/>
    </row>
    <row r="29" spans="1:45" ht="17.25" customHeight="1" x14ac:dyDescent="0.25">
      <c r="A29" s="407" t="s">
        <v>277</v>
      </c>
      <c r="B29" s="408"/>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c r="AB29" s="408"/>
      <c r="AC29" s="408"/>
      <c r="AD29" s="408"/>
      <c r="AE29" s="408"/>
      <c r="AF29" s="408"/>
      <c r="AG29" s="408"/>
      <c r="AH29" s="408"/>
      <c r="AI29" s="408"/>
      <c r="AJ29" s="409"/>
      <c r="AK29" s="410" t="s">
        <v>425</v>
      </c>
      <c r="AL29" s="411"/>
      <c r="AM29" s="79"/>
      <c r="AN29" s="412"/>
      <c r="AO29" s="413"/>
      <c r="AP29" s="413"/>
      <c r="AQ29" s="404" t="s">
        <v>425</v>
      </c>
      <c r="AR29" s="405"/>
      <c r="AS29" s="84"/>
    </row>
    <row r="30" spans="1:45" ht="17.25" customHeight="1" x14ac:dyDescent="0.25">
      <c r="A30" s="368" t="s">
        <v>276</v>
      </c>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c r="AI30" s="369"/>
      <c r="AJ30" s="369"/>
      <c r="AK30" s="404" t="s">
        <v>425</v>
      </c>
      <c r="AL30" s="405"/>
      <c r="AM30" s="79"/>
      <c r="AS30" s="84"/>
    </row>
    <row r="31" spans="1:45" ht="17.25" customHeight="1" x14ac:dyDescent="0.25">
      <c r="A31" s="368" t="s">
        <v>275</v>
      </c>
      <c r="B31" s="369"/>
      <c r="C31" s="369"/>
      <c r="D31" s="369"/>
      <c r="E31" s="369"/>
      <c r="F31" s="369"/>
      <c r="G31" s="369"/>
      <c r="H31" s="369"/>
      <c r="I31" s="369"/>
      <c r="J31" s="369"/>
      <c r="K31" s="369"/>
      <c r="L31" s="369"/>
      <c r="M31" s="369"/>
      <c r="N31" s="369"/>
      <c r="O31" s="369"/>
      <c r="P31" s="369"/>
      <c r="Q31" s="369"/>
      <c r="R31" s="369"/>
      <c r="S31" s="369"/>
      <c r="T31" s="369"/>
      <c r="U31" s="369"/>
      <c r="V31" s="369"/>
      <c r="W31" s="369"/>
      <c r="X31" s="369"/>
      <c r="Y31" s="369"/>
      <c r="Z31" s="369"/>
      <c r="AA31" s="369"/>
      <c r="AB31" s="369"/>
      <c r="AC31" s="369"/>
      <c r="AD31" s="369"/>
      <c r="AE31" s="369"/>
      <c r="AF31" s="369"/>
      <c r="AG31" s="369"/>
      <c r="AH31" s="369"/>
      <c r="AI31" s="369"/>
      <c r="AJ31" s="369"/>
      <c r="AK31" s="404" t="s">
        <v>425</v>
      </c>
      <c r="AL31" s="405"/>
      <c r="AM31" s="79"/>
      <c r="AN31" s="79"/>
      <c r="AO31" s="104"/>
      <c r="AP31" s="104"/>
      <c r="AQ31" s="104"/>
      <c r="AR31" s="104"/>
      <c r="AS31" s="84"/>
    </row>
    <row r="32" spans="1:45" ht="17.25" customHeight="1" x14ac:dyDescent="0.25">
      <c r="A32" s="368" t="s">
        <v>250</v>
      </c>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c r="AJ32" s="369"/>
      <c r="AK32" s="404" t="s">
        <v>425</v>
      </c>
      <c r="AL32" s="405"/>
      <c r="AM32" s="79"/>
      <c r="AN32" s="79"/>
      <c r="AO32" s="79"/>
      <c r="AP32" s="79"/>
      <c r="AQ32" s="79"/>
      <c r="AR32" s="79"/>
      <c r="AS32" s="84"/>
    </row>
    <row r="33" spans="1:45" ht="17.25" customHeight="1" x14ac:dyDescent="0.25">
      <c r="A33" s="368" t="s">
        <v>274</v>
      </c>
      <c r="B33" s="369"/>
      <c r="C33" s="369"/>
      <c r="D33" s="369"/>
      <c r="E33" s="369"/>
      <c r="F33" s="369"/>
      <c r="G33" s="369"/>
      <c r="H33" s="369"/>
      <c r="I33" s="369"/>
      <c r="J33" s="369"/>
      <c r="K33" s="369"/>
      <c r="L33" s="369"/>
      <c r="M33" s="369"/>
      <c r="N33" s="369"/>
      <c r="O33" s="369"/>
      <c r="P33" s="369"/>
      <c r="Q33" s="369"/>
      <c r="R33" s="369"/>
      <c r="S33" s="369"/>
      <c r="T33" s="369"/>
      <c r="U33" s="369"/>
      <c r="V33" s="369"/>
      <c r="W33" s="369"/>
      <c r="X33" s="369"/>
      <c r="Y33" s="369"/>
      <c r="Z33" s="369"/>
      <c r="AA33" s="369"/>
      <c r="AB33" s="369"/>
      <c r="AC33" s="369"/>
      <c r="AD33" s="369"/>
      <c r="AE33" s="369"/>
      <c r="AF33" s="369"/>
      <c r="AG33" s="369"/>
      <c r="AH33" s="369"/>
      <c r="AI33" s="369"/>
      <c r="AJ33" s="369"/>
      <c r="AK33" s="404" t="s">
        <v>425</v>
      </c>
      <c r="AL33" s="405"/>
      <c r="AM33" s="79"/>
      <c r="AN33" s="79"/>
      <c r="AO33" s="79"/>
      <c r="AP33" s="79"/>
      <c r="AQ33" s="79"/>
      <c r="AR33" s="79"/>
      <c r="AS33" s="84"/>
    </row>
    <row r="34" spans="1:45" ht="17.25" customHeight="1" x14ac:dyDescent="0.25">
      <c r="A34" s="368" t="s">
        <v>273</v>
      </c>
      <c r="B34" s="369"/>
      <c r="C34" s="369"/>
      <c r="D34" s="369"/>
      <c r="E34" s="369"/>
      <c r="F34" s="369"/>
      <c r="G34" s="369"/>
      <c r="H34" s="369"/>
      <c r="I34" s="369"/>
      <c r="J34" s="369"/>
      <c r="K34" s="369"/>
      <c r="L34" s="369"/>
      <c r="M34" s="369"/>
      <c r="N34" s="369"/>
      <c r="O34" s="369"/>
      <c r="P34" s="369"/>
      <c r="Q34" s="369"/>
      <c r="R34" s="369"/>
      <c r="S34" s="369"/>
      <c r="T34" s="369"/>
      <c r="U34" s="369"/>
      <c r="V34" s="369"/>
      <c r="W34" s="369"/>
      <c r="X34" s="369"/>
      <c r="Y34" s="369"/>
      <c r="Z34" s="369"/>
      <c r="AA34" s="369"/>
      <c r="AB34" s="369"/>
      <c r="AC34" s="369"/>
      <c r="AD34" s="369"/>
      <c r="AE34" s="369"/>
      <c r="AF34" s="369"/>
      <c r="AG34" s="369"/>
      <c r="AH34" s="369"/>
      <c r="AI34" s="369"/>
      <c r="AJ34" s="369"/>
      <c r="AK34" s="404" t="s">
        <v>425</v>
      </c>
      <c r="AL34" s="405"/>
      <c r="AM34" s="79"/>
      <c r="AN34" s="79"/>
      <c r="AO34" s="79"/>
      <c r="AP34" s="79"/>
      <c r="AQ34" s="79"/>
      <c r="AR34" s="79"/>
      <c r="AS34" s="84"/>
    </row>
    <row r="35" spans="1:45" ht="17.25" customHeight="1" x14ac:dyDescent="0.25">
      <c r="A35" s="368"/>
      <c r="B35" s="369"/>
      <c r="C35" s="369"/>
      <c r="D35" s="369"/>
      <c r="E35" s="369"/>
      <c r="F35" s="369"/>
      <c r="G35" s="369"/>
      <c r="H35" s="369"/>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69"/>
      <c r="AI35" s="369"/>
      <c r="AJ35" s="369"/>
      <c r="AK35" s="370"/>
      <c r="AL35" s="370"/>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94" t="s">
        <v>425</v>
      </c>
      <c r="AL36" s="394"/>
      <c r="AM36" s="79"/>
      <c r="AN36" s="79"/>
      <c r="AO36" s="79"/>
      <c r="AP36" s="79"/>
      <c r="AQ36" s="79"/>
      <c r="AR36" s="79"/>
      <c r="AS36" s="84"/>
    </row>
    <row r="37" spans="1:45" ht="17.25" customHeight="1" x14ac:dyDescent="0.25">
      <c r="A37" s="402"/>
      <c r="B37" s="403"/>
      <c r="C37" s="403"/>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403"/>
      <c r="AB37" s="403"/>
      <c r="AC37" s="403"/>
      <c r="AD37" s="403"/>
      <c r="AE37" s="403"/>
      <c r="AF37" s="403"/>
      <c r="AG37" s="403"/>
      <c r="AH37" s="403"/>
      <c r="AI37" s="403"/>
      <c r="AJ37" s="403"/>
      <c r="AK37" s="401"/>
      <c r="AL37" s="401"/>
      <c r="AM37" s="79"/>
      <c r="AN37" s="79"/>
      <c r="AO37" s="79"/>
      <c r="AP37" s="79"/>
      <c r="AQ37" s="79"/>
      <c r="AR37" s="79"/>
      <c r="AS37" s="84"/>
    </row>
    <row r="38" spans="1:45" ht="17.25" customHeight="1" x14ac:dyDescent="0.25">
      <c r="A38" s="368" t="s">
        <v>272</v>
      </c>
      <c r="B38" s="369"/>
      <c r="C38" s="369"/>
      <c r="D38" s="369"/>
      <c r="E38" s="369"/>
      <c r="F38" s="369"/>
      <c r="G38" s="369"/>
      <c r="H38" s="369"/>
      <c r="I38" s="369"/>
      <c r="J38" s="369"/>
      <c r="K38" s="369"/>
      <c r="L38" s="369"/>
      <c r="M38" s="369"/>
      <c r="N38" s="369"/>
      <c r="O38" s="369"/>
      <c r="P38" s="369"/>
      <c r="Q38" s="369"/>
      <c r="R38" s="369"/>
      <c r="S38" s="369"/>
      <c r="T38" s="369"/>
      <c r="U38" s="369"/>
      <c r="V38" s="369"/>
      <c r="W38" s="369"/>
      <c r="X38" s="369"/>
      <c r="Y38" s="369"/>
      <c r="Z38" s="369"/>
      <c r="AA38" s="369"/>
      <c r="AB38" s="369"/>
      <c r="AC38" s="369"/>
      <c r="AD38" s="369"/>
      <c r="AE38" s="369"/>
      <c r="AF38" s="369"/>
      <c r="AG38" s="369"/>
      <c r="AH38" s="369"/>
      <c r="AI38" s="369"/>
      <c r="AJ38" s="369"/>
      <c r="AK38" s="370" t="s">
        <v>425</v>
      </c>
      <c r="AL38" s="370"/>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94" t="s">
        <v>425</v>
      </c>
      <c r="AL39" s="394"/>
      <c r="AM39" s="79"/>
      <c r="AN39" s="79"/>
      <c r="AO39" s="79"/>
      <c r="AP39" s="79"/>
      <c r="AQ39" s="79"/>
      <c r="AR39" s="79"/>
      <c r="AS39" s="84"/>
    </row>
    <row r="40" spans="1:45" ht="17.25" customHeight="1" x14ac:dyDescent="0.25">
      <c r="A40" s="402" t="s">
        <v>270</v>
      </c>
      <c r="B40" s="403"/>
      <c r="C40" s="403"/>
      <c r="D40" s="403"/>
      <c r="E40" s="403"/>
      <c r="F40" s="403"/>
      <c r="G40" s="403"/>
      <c r="H40" s="403"/>
      <c r="I40" s="403"/>
      <c r="J40" s="403"/>
      <c r="K40" s="403"/>
      <c r="L40" s="403"/>
      <c r="M40" s="403"/>
      <c r="N40" s="403"/>
      <c r="O40" s="403"/>
      <c r="P40" s="403"/>
      <c r="Q40" s="403"/>
      <c r="R40" s="403"/>
      <c r="S40" s="403"/>
      <c r="T40" s="403"/>
      <c r="U40" s="403"/>
      <c r="V40" s="403"/>
      <c r="W40" s="403"/>
      <c r="X40" s="403"/>
      <c r="Y40" s="403"/>
      <c r="Z40" s="403"/>
      <c r="AA40" s="403"/>
      <c r="AB40" s="403"/>
      <c r="AC40" s="403"/>
      <c r="AD40" s="403"/>
      <c r="AE40" s="403"/>
      <c r="AF40" s="403"/>
      <c r="AG40" s="403"/>
      <c r="AH40" s="403"/>
      <c r="AI40" s="403"/>
      <c r="AJ40" s="403"/>
      <c r="AK40" s="401" t="s">
        <v>425</v>
      </c>
      <c r="AL40" s="401"/>
      <c r="AM40" s="79"/>
      <c r="AN40" s="79"/>
      <c r="AO40" s="79"/>
      <c r="AP40" s="79"/>
      <c r="AQ40" s="79"/>
      <c r="AR40" s="79"/>
      <c r="AS40" s="84"/>
    </row>
    <row r="41" spans="1:45" ht="17.25" customHeight="1" x14ac:dyDescent="0.25">
      <c r="A41" s="368" t="s">
        <v>269</v>
      </c>
      <c r="B41" s="369"/>
      <c r="C41" s="369"/>
      <c r="D41" s="369"/>
      <c r="E41" s="369"/>
      <c r="F41" s="369"/>
      <c r="G41" s="369"/>
      <c r="H41" s="369"/>
      <c r="I41" s="369"/>
      <c r="J41" s="369"/>
      <c r="K41" s="369"/>
      <c r="L41" s="369"/>
      <c r="M41" s="369"/>
      <c r="N41" s="369"/>
      <c r="O41" s="369"/>
      <c r="P41" s="369"/>
      <c r="Q41" s="369"/>
      <c r="R41" s="369"/>
      <c r="S41" s="369"/>
      <c r="T41" s="369"/>
      <c r="U41" s="369"/>
      <c r="V41" s="369"/>
      <c r="W41" s="369"/>
      <c r="X41" s="369"/>
      <c r="Y41" s="369"/>
      <c r="Z41" s="369"/>
      <c r="AA41" s="369"/>
      <c r="AB41" s="369"/>
      <c r="AC41" s="369"/>
      <c r="AD41" s="369"/>
      <c r="AE41" s="369"/>
      <c r="AF41" s="369"/>
      <c r="AG41" s="369"/>
      <c r="AH41" s="369"/>
      <c r="AI41" s="369"/>
      <c r="AJ41" s="369"/>
      <c r="AK41" s="370" t="s">
        <v>425</v>
      </c>
      <c r="AL41" s="370"/>
      <c r="AM41" s="79"/>
      <c r="AN41" s="79"/>
      <c r="AO41" s="79"/>
      <c r="AP41" s="79"/>
      <c r="AQ41" s="79"/>
      <c r="AR41" s="79"/>
      <c r="AS41" s="84"/>
    </row>
    <row r="42" spans="1:45" ht="17.25" customHeight="1" x14ac:dyDescent="0.25">
      <c r="A42" s="368" t="s">
        <v>268</v>
      </c>
      <c r="B42" s="369"/>
      <c r="C42" s="369"/>
      <c r="D42" s="369"/>
      <c r="E42" s="369"/>
      <c r="F42" s="369"/>
      <c r="G42" s="369"/>
      <c r="H42" s="369"/>
      <c r="I42" s="369"/>
      <c r="J42" s="369"/>
      <c r="K42" s="369"/>
      <c r="L42" s="369"/>
      <c r="M42" s="369"/>
      <c r="N42" s="369"/>
      <c r="O42" s="369"/>
      <c r="P42" s="369"/>
      <c r="Q42" s="369"/>
      <c r="R42" s="369"/>
      <c r="S42" s="369"/>
      <c r="T42" s="369"/>
      <c r="U42" s="369"/>
      <c r="V42" s="369"/>
      <c r="W42" s="369"/>
      <c r="X42" s="369"/>
      <c r="Y42" s="369"/>
      <c r="Z42" s="369"/>
      <c r="AA42" s="369"/>
      <c r="AB42" s="369"/>
      <c r="AC42" s="369"/>
      <c r="AD42" s="369"/>
      <c r="AE42" s="369"/>
      <c r="AF42" s="369"/>
      <c r="AG42" s="369"/>
      <c r="AH42" s="369"/>
      <c r="AI42" s="369"/>
      <c r="AJ42" s="369"/>
      <c r="AK42" s="370" t="s">
        <v>425</v>
      </c>
      <c r="AL42" s="370"/>
      <c r="AM42" s="79"/>
      <c r="AN42" s="79"/>
      <c r="AO42" s="79"/>
      <c r="AP42" s="79"/>
      <c r="AQ42" s="79"/>
      <c r="AR42" s="79"/>
      <c r="AS42" s="84"/>
    </row>
    <row r="43" spans="1:45" ht="17.25" customHeight="1" x14ac:dyDescent="0.25">
      <c r="A43" s="368" t="s">
        <v>267</v>
      </c>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69"/>
      <c r="AI43" s="369"/>
      <c r="AJ43" s="369"/>
      <c r="AK43" s="370" t="s">
        <v>425</v>
      </c>
      <c r="AL43" s="370"/>
      <c r="AM43" s="79"/>
      <c r="AN43" s="79"/>
      <c r="AO43" s="79"/>
      <c r="AP43" s="79"/>
      <c r="AQ43" s="79"/>
      <c r="AR43" s="79"/>
      <c r="AS43" s="84"/>
    </row>
    <row r="44" spans="1:45" ht="17.25" customHeight="1" x14ac:dyDescent="0.25">
      <c r="A44" s="368" t="s">
        <v>266</v>
      </c>
      <c r="B44" s="369"/>
      <c r="C44" s="369"/>
      <c r="D44" s="369"/>
      <c r="E44" s="369"/>
      <c r="F44" s="369"/>
      <c r="G44" s="369"/>
      <c r="H44" s="369"/>
      <c r="I44" s="369"/>
      <c r="J44" s="369"/>
      <c r="K44" s="369"/>
      <c r="L44" s="369"/>
      <c r="M44" s="369"/>
      <c r="N44" s="369"/>
      <c r="O44" s="369"/>
      <c r="P44" s="369"/>
      <c r="Q44" s="369"/>
      <c r="R44" s="369"/>
      <c r="S44" s="369"/>
      <c r="T44" s="369"/>
      <c r="U44" s="369"/>
      <c r="V44" s="369"/>
      <c r="W44" s="369"/>
      <c r="X44" s="369"/>
      <c r="Y44" s="369"/>
      <c r="Z44" s="369"/>
      <c r="AA44" s="369"/>
      <c r="AB44" s="369"/>
      <c r="AC44" s="369"/>
      <c r="AD44" s="369"/>
      <c r="AE44" s="369"/>
      <c r="AF44" s="369"/>
      <c r="AG44" s="369"/>
      <c r="AH44" s="369"/>
      <c r="AI44" s="369"/>
      <c r="AJ44" s="369"/>
      <c r="AK44" s="370" t="s">
        <v>425</v>
      </c>
      <c r="AL44" s="370"/>
      <c r="AM44" s="79"/>
      <c r="AN44" s="79"/>
      <c r="AO44" s="79"/>
      <c r="AP44" s="79"/>
      <c r="AQ44" s="79"/>
      <c r="AR44" s="79"/>
      <c r="AS44" s="84"/>
    </row>
    <row r="45" spans="1:45" ht="17.25" customHeight="1" x14ac:dyDescent="0.25">
      <c r="A45" s="368" t="s">
        <v>265</v>
      </c>
      <c r="B45" s="369"/>
      <c r="C45" s="369"/>
      <c r="D45" s="369"/>
      <c r="E45" s="369"/>
      <c r="F45" s="369"/>
      <c r="G45" s="369"/>
      <c r="H45" s="369"/>
      <c r="I45" s="369"/>
      <c r="J45" s="369"/>
      <c r="K45" s="369"/>
      <c r="L45" s="369"/>
      <c r="M45" s="369"/>
      <c r="N45" s="369"/>
      <c r="O45" s="369"/>
      <c r="P45" s="369"/>
      <c r="Q45" s="369"/>
      <c r="R45" s="369"/>
      <c r="S45" s="369"/>
      <c r="T45" s="369"/>
      <c r="U45" s="369"/>
      <c r="V45" s="369"/>
      <c r="W45" s="369"/>
      <c r="X45" s="369"/>
      <c r="Y45" s="369"/>
      <c r="Z45" s="369"/>
      <c r="AA45" s="369"/>
      <c r="AB45" s="369"/>
      <c r="AC45" s="369"/>
      <c r="AD45" s="369"/>
      <c r="AE45" s="369"/>
      <c r="AF45" s="369"/>
      <c r="AG45" s="369"/>
      <c r="AH45" s="369"/>
      <c r="AI45" s="369"/>
      <c r="AJ45" s="369"/>
      <c r="AK45" s="370" t="s">
        <v>425</v>
      </c>
      <c r="AL45" s="370"/>
      <c r="AM45" s="79"/>
      <c r="AN45" s="79"/>
      <c r="AO45" s="79"/>
      <c r="AP45" s="79"/>
      <c r="AQ45" s="79"/>
      <c r="AR45" s="79"/>
      <c r="AS45" s="84"/>
    </row>
    <row r="46" spans="1:45" ht="17.25" customHeight="1" thickBot="1" x14ac:dyDescent="0.3">
      <c r="A46" s="395" t="s">
        <v>264</v>
      </c>
      <c r="B46" s="396"/>
      <c r="C46" s="396"/>
      <c r="D46" s="396"/>
      <c r="E46" s="396"/>
      <c r="F46" s="396"/>
      <c r="G46" s="396"/>
      <c r="H46" s="396"/>
      <c r="I46" s="396"/>
      <c r="J46" s="396"/>
      <c r="K46" s="396"/>
      <c r="L46" s="396"/>
      <c r="M46" s="396"/>
      <c r="N46" s="396"/>
      <c r="O46" s="396"/>
      <c r="P46" s="396"/>
      <c r="Q46" s="396"/>
      <c r="R46" s="396"/>
      <c r="S46" s="396"/>
      <c r="T46" s="396"/>
      <c r="U46" s="396"/>
      <c r="V46" s="396"/>
      <c r="W46" s="396"/>
      <c r="X46" s="396"/>
      <c r="Y46" s="396"/>
      <c r="Z46" s="396"/>
      <c r="AA46" s="396"/>
      <c r="AB46" s="396"/>
      <c r="AC46" s="396"/>
      <c r="AD46" s="396"/>
      <c r="AE46" s="396"/>
      <c r="AF46" s="396"/>
      <c r="AG46" s="396"/>
      <c r="AH46" s="396"/>
      <c r="AI46" s="396"/>
      <c r="AJ46" s="396"/>
      <c r="AK46" s="397" t="s">
        <v>425</v>
      </c>
      <c r="AL46" s="397"/>
      <c r="AM46" s="79"/>
      <c r="AN46" s="79"/>
      <c r="AO46" s="79"/>
      <c r="AP46" s="79"/>
      <c r="AQ46" s="79"/>
      <c r="AR46" s="79"/>
      <c r="AS46" s="84"/>
    </row>
    <row r="47" spans="1:45" ht="24" customHeight="1" x14ac:dyDescent="0.25">
      <c r="A47" s="398" t="s">
        <v>263</v>
      </c>
      <c r="B47" s="399"/>
      <c r="C47" s="399"/>
      <c r="D47" s="399"/>
      <c r="E47" s="399"/>
      <c r="F47" s="399"/>
      <c r="G47" s="399"/>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c r="AE47" s="399"/>
      <c r="AF47" s="399"/>
      <c r="AG47" s="399"/>
      <c r="AH47" s="399"/>
      <c r="AI47" s="399"/>
      <c r="AJ47" s="400"/>
      <c r="AK47" s="401" t="s">
        <v>3</v>
      </c>
      <c r="AL47" s="401"/>
      <c r="AM47" s="385" t="s">
        <v>244</v>
      </c>
      <c r="AN47" s="385"/>
      <c r="AO47" s="92" t="s">
        <v>243</v>
      </c>
      <c r="AP47" s="92" t="s">
        <v>242</v>
      </c>
      <c r="AQ47" s="84"/>
    </row>
    <row r="48" spans="1:45" ht="12" customHeight="1" x14ac:dyDescent="0.25">
      <c r="A48" s="368" t="s">
        <v>262</v>
      </c>
      <c r="B48" s="369"/>
      <c r="C48" s="369"/>
      <c r="D48" s="369"/>
      <c r="E48" s="369"/>
      <c r="F48" s="369"/>
      <c r="G48" s="369"/>
      <c r="H48" s="369"/>
      <c r="I48" s="369"/>
      <c r="J48" s="369"/>
      <c r="K48" s="369"/>
      <c r="L48" s="369"/>
      <c r="M48" s="369"/>
      <c r="N48" s="369"/>
      <c r="O48" s="369"/>
      <c r="P48" s="369"/>
      <c r="Q48" s="369"/>
      <c r="R48" s="369"/>
      <c r="S48" s="369"/>
      <c r="T48" s="369"/>
      <c r="U48" s="369"/>
      <c r="V48" s="369"/>
      <c r="W48" s="369"/>
      <c r="X48" s="369"/>
      <c r="Y48" s="369"/>
      <c r="Z48" s="369"/>
      <c r="AA48" s="369"/>
      <c r="AB48" s="369"/>
      <c r="AC48" s="369"/>
      <c r="AD48" s="369"/>
      <c r="AE48" s="369"/>
      <c r="AF48" s="369"/>
      <c r="AG48" s="369"/>
      <c r="AH48" s="369"/>
      <c r="AI48" s="369"/>
      <c r="AJ48" s="369"/>
      <c r="AK48" s="370" t="s">
        <v>425</v>
      </c>
      <c r="AL48" s="370"/>
      <c r="AM48" s="370" t="s">
        <v>425</v>
      </c>
      <c r="AN48" s="370"/>
      <c r="AO48" s="96" t="s">
        <v>425</v>
      </c>
      <c r="AP48" s="96" t="s">
        <v>425</v>
      </c>
      <c r="AQ48" s="84"/>
    </row>
    <row r="49" spans="1:43" ht="12" customHeight="1" x14ac:dyDescent="0.25">
      <c r="A49" s="368" t="s">
        <v>261</v>
      </c>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c r="AD49" s="369"/>
      <c r="AE49" s="369"/>
      <c r="AF49" s="369"/>
      <c r="AG49" s="369"/>
      <c r="AH49" s="369"/>
      <c r="AI49" s="369"/>
      <c r="AJ49" s="369"/>
      <c r="AK49" s="370" t="s">
        <v>425</v>
      </c>
      <c r="AL49" s="370"/>
      <c r="AM49" s="370" t="s">
        <v>425</v>
      </c>
      <c r="AN49" s="370"/>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94" t="s">
        <v>425</v>
      </c>
      <c r="AL50" s="394"/>
      <c r="AM50" s="394" t="s">
        <v>425</v>
      </c>
      <c r="AN50" s="394"/>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3" t="s">
        <v>259</v>
      </c>
      <c r="B52" s="384"/>
      <c r="C52" s="384"/>
      <c r="D52" s="384"/>
      <c r="E52" s="384"/>
      <c r="F52" s="384"/>
      <c r="G52" s="384"/>
      <c r="H52" s="384"/>
      <c r="I52" s="384"/>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4"/>
      <c r="AH52" s="384"/>
      <c r="AI52" s="384"/>
      <c r="AJ52" s="384"/>
      <c r="AK52" s="385" t="s">
        <v>3</v>
      </c>
      <c r="AL52" s="385"/>
      <c r="AM52" s="385" t="s">
        <v>244</v>
      </c>
      <c r="AN52" s="385"/>
      <c r="AO52" s="92" t="s">
        <v>243</v>
      </c>
      <c r="AP52" s="92" t="s">
        <v>242</v>
      </c>
      <c r="AQ52" s="84"/>
    </row>
    <row r="53" spans="1:43" ht="11.25" customHeight="1" x14ac:dyDescent="0.25">
      <c r="A53" s="392" t="s">
        <v>258</v>
      </c>
      <c r="B53" s="393"/>
      <c r="C53" s="393"/>
      <c r="D53" s="393"/>
      <c r="E53" s="393"/>
      <c r="F53" s="393"/>
      <c r="G53" s="393"/>
      <c r="H53" s="393"/>
      <c r="I53" s="393"/>
      <c r="J53" s="393"/>
      <c r="K53" s="393"/>
      <c r="L53" s="393"/>
      <c r="M53" s="393"/>
      <c r="N53" s="393"/>
      <c r="O53" s="393"/>
      <c r="P53" s="393"/>
      <c r="Q53" s="393"/>
      <c r="R53" s="393"/>
      <c r="S53" s="393"/>
      <c r="T53" s="393"/>
      <c r="U53" s="393"/>
      <c r="V53" s="393"/>
      <c r="W53" s="393"/>
      <c r="X53" s="393"/>
      <c r="Y53" s="393"/>
      <c r="Z53" s="393"/>
      <c r="AA53" s="393"/>
      <c r="AB53" s="393"/>
      <c r="AC53" s="393"/>
      <c r="AD53" s="393"/>
      <c r="AE53" s="393"/>
      <c r="AF53" s="393"/>
      <c r="AG53" s="393"/>
      <c r="AH53" s="393"/>
      <c r="AI53" s="393"/>
      <c r="AJ53" s="393"/>
      <c r="AK53" s="370" t="s">
        <v>425</v>
      </c>
      <c r="AL53" s="370"/>
      <c r="AM53" s="370" t="s">
        <v>425</v>
      </c>
      <c r="AN53" s="370"/>
      <c r="AO53" s="142" t="s">
        <v>425</v>
      </c>
      <c r="AP53" s="142" t="s">
        <v>425</v>
      </c>
      <c r="AQ53" s="84"/>
    </row>
    <row r="54" spans="1:43" ht="12" customHeight="1" x14ac:dyDescent="0.25">
      <c r="A54" s="368" t="s">
        <v>257</v>
      </c>
      <c r="B54" s="369"/>
      <c r="C54" s="369"/>
      <c r="D54" s="369"/>
      <c r="E54" s="369"/>
      <c r="F54" s="369"/>
      <c r="G54" s="369"/>
      <c r="H54" s="369"/>
      <c r="I54" s="369"/>
      <c r="J54" s="369"/>
      <c r="K54" s="369"/>
      <c r="L54" s="369"/>
      <c r="M54" s="369"/>
      <c r="N54" s="369"/>
      <c r="O54" s="369"/>
      <c r="P54" s="369"/>
      <c r="Q54" s="369"/>
      <c r="R54" s="369"/>
      <c r="S54" s="369"/>
      <c r="T54" s="369"/>
      <c r="U54" s="369"/>
      <c r="V54" s="369"/>
      <c r="W54" s="369"/>
      <c r="X54" s="369"/>
      <c r="Y54" s="369"/>
      <c r="Z54" s="369"/>
      <c r="AA54" s="369"/>
      <c r="AB54" s="369"/>
      <c r="AC54" s="369"/>
      <c r="AD54" s="369"/>
      <c r="AE54" s="369"/>
      <c r="AF54" s="369"/>
      <c r="AG54" s="369"/>
      <c r="AH54" s="369"/>
      <c r="AI54" s="369"/>
      <c r="AJ54" s="369"/>
      <c r="AK54" s="370" t="s">
        <v>425</v>
      </c>
      <c r="AL54" s="370"/>
      <c r="AM54" s="370" t="s">
        <v>425</v>
      </c>
      <c r="AN54" s="370"/>
      <c r="AO54" s="142" t="s">
        <v>425</v>
      </c>
      <c r="AP54" s="142" t="s">
        <v>425</v>
      </c>
      <c r="AQ54" s="84"/>
    </row>
    <row r="55" spans="1:43" ht="12" customHeight="1" x14ac:dyDescent="0.25">
      <c r="A55" s="368" t="s">
        <v>256</v>
      </c>
      <c r="B55" s="369"/>
      <c r="C55" s="369"/>
      <c r="D55" s="369"/>
      <c r="E55" s="369"/>
      <c r="F55" s="369"/>
      <c r="G55" s="369"/>
      <c r="H55" s="369"/>
      <c r="I55" s="369"/>
      <c r="J55" s="369"/>
      <c r="K55" s="369"/>
      <c r="L55" s="369"/>
      <c r="M55" s="369"/>
      <c r="N55" s="369"/>
      <c r="O55" s="369"/>
      <c r="P55" s="369"/>
      <c r="Q55" s="369"/>
      <c r="R55" s="369"/>
      <c r="S55" s="369"/>
      <c r="T55" s="369"/>
      <c r="U55" s="369"/>
      <c r="V55" s="369"/>
      <c r="W55" s="369"/>
      <c r="X55" s="369"/>
      <c r="Y55" s="369"/>
      <c r="Z55" s="369"/>
      <c r="AA55" s="369"/>
      <c r="AB55" s="369"/>
      <c r="AC55" s="369"/>
      <c r="AD55" s="369"/>
      <c r="AE55" s="369"/>
      <c r="AF55" s="369"/>
      <c r="AG55" s="369"/>
      <c r="AH55" s="369"/>
      <c r="AI55" s="369"/>
      <c r="AJ55" s="369"/>
      <c r="AK55" s="370" t="s">
        <v>425</v>
      </c>
      <c r="AL55" s="370"/>
      <c r="AM55" s="370" t="s">
        <v>425</v>
      </c>
      <c r="AN55" s="370"/>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388" t="s">
        <v>425</v>
      </c>
      <c r="AL56" s="388"/>
      <c r="AM56" s="388" t="s">
        <v>425</v>
      </c>
      <c r="AN56" s="388"/>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3" t="s">
        <v>254</v>
      </c>
      <c r="B58" s="384"/>
      <c r="C58" s="384"/>
      <c r="D58" s="384"/>
      <c r="E58" s="384"/>
      <c r="F58" s="384"/>
      <c r="G58" s="384"/>
      <c r="H58" s="384"/>
      <c r="I58" s="384"/>
      <c r="J58" s="384"/>
      <c r="K58" s="384"/>
      <c r="L58" s="384"/>
      <c r="M58" s="384"/>
      <c r="N58" s="384"/>
      <c r="O58" s="384"/>
      <c r="P58" s="384"/>
      <c r="Q58" s="384"/>
      <c r="R58" s="384"/>
      <c r="S58" s="384"/>
      <c r="T58" s="384"/>
      <c r="U58" s="384"/>
      <c r="V58" s="384"/>
      <c r="W58" s="384"/>
      <c r="X58" s="384"/>
      <c r="Y58" s="384"/>
      <c r="Z58" s="384"/>
      <c r="AA58" s="384"/>
      <c r="AB58" s="384"/>
      <c r="AC58" s="384"/>
      <c r="AD58" s="384"/>
      <c r="AE58" s="384"/>
      <c r="AF58" s="384"/>
      <c r="AG58" s="384"/>
      <c r="AH58" s="384"/>
      <c r="AI58" s="384"/>
      <c r="AJ58" s="384"/>
      <c r="AK58" s="385" t="s">
        <v>3</v>
      </c>
      <c r="AL58" s="385"/>
      <c r="AM58" s="385" t="s">
        <v>244</v>
      </c>
      <c r="AN58" s="385"/>
      <c r="AO58" s="92" t="s">
        <v>243</v>
      </c>
      <c r="AP58" s="92" t="s">
        <v>242</v>
      </c>
      <c r="AQ58" s="84"/>
    </row>
    <row r="59" spans="1:43" ht="12.75" customHeight="1" x14ac:dyDescent="0.25">
      <c r="A59" s="389" t="s">
        <v>253</v>
      </c>
      <c r="B59" s="390"/>
      <c r="C59" s="390"/>
      <c r="D59" s="390"/>
      <c r="E59" s="390"/>
      <c r="F59" s="390"/>
      <c r="G59" s="390"/>
      <c r="H59" s="390"/>
      <c r="I59" s="390"/>
      <c r="J59" s="390"/>
      <c r="K59" s="390"/>
      <c r="L59" s="390"/>
      <c r="M59" s="390"/>
      <c r="N59" s="390"/>
      <c r="O59" s="390"/>
      <c r="P59" s="390"/>
      <c r="Q59" s="390"/>
      <c r="R59" s="390"/>
      <c r="S59" s="390"/>
      <c r="T59" s="390"/>
      <c r="U59" s="390"/>
      <c r="V59" s="390"/>
      <c r="W59" s="390"/>
      <c r="X59" s="390"/>
      <c r="Y59" s="390"/>
      <c r="Z59" s="390"/>
      <c r="AA59" s="390"/>
      <c r="AB59" s="390"/>
      <c r="AC59" s="390"/>
      <c r="AD59" s="390"/>
      <c r="AE59" s="390"/>
      <c r="AF59" s="390"/>
      <c r="AG59" s="390"/>
      <c r="AH59" s="390"/>
      <c r="AI59" s="390"/>
      <c r="AJ59" s="390"/>
      <c r="AK59" s="391" t="s">
        <v>425</v>
      </c>
      <c r="AL59" s="391"/>
      <c r="AM59" s="391" t="s">
        <v>425</v>
      </c>
      <c r="AN59" s="391"/>
      <c r="AO59" s="98" t="s">
        <v>425</v>
      </c>
      <c r="AP59" s="98" t="s">
        <v>425</v>
      </c>
      <c r="AQ59" s="90"/>
    </row>
    <row r="60" spans="1:43" ht="12" customHeight="1" x14ac:dyDescent="0.25">
      <c r="A60" s="368" t="s">
        <v>252</v>
      </c>
      <c r="B60" s="369"/>
      <c r="C60" s="369"/>
      <c r="D60" s="369"/>
      <c r="E60" s="369"/>
      <c r="F60" s="369"/>
      <c r="G60" s="369"/>
      <c r="H60" s="369"/>
      <c r="I60" s="369"/>
      <c r="J60" s="369"/>
      <c r="K60" s="369"/>
      <c r="L60" s="369"/>
      <c r="M60" s="369"/>
      <c r="N60" s="369"/>
      <c r="O60" s="369"/>
      <c r="P60" s="369"/>
      <c r="Q60" s="369"/>
      <c r="R60" s="369"/>
      <c r="S60" s="369"/>
      <c r="T60" s="369"/>
      <c r="U60" s="369"/>
      <c r="V60" s="369"/>
      <c r="W60" s="369"/>
      <c r="X60" s="369"/>
      <c r="Y60" s="369"/>
      <c r="Z60" s="369"/>
      <c r="AA60" s="369"/>
      <c r="AB60" s="369"/>
      <c r="AC60" s="369"/>
      <c r="AD60" s="369"/>
      <c r="AE60" s="369"/>
      <c r="AF60" s="369"/>
      <c r="AG60" s="369"/>
      <c r="AH60" s="369"/>
      <c r="AI60" s="369"/>
      <c r="AJ60" s="369"/>
      <c r="AK60" s="370" t="s">
        <v>425</v>
      </c>
      <c r="AL60" s="370"/>
      <c r="AM60" s="370" t="s">
        <v>425</v>
      </c>
      <c r="AN60" s="370"/>
      <c r="AO60" s="96" t="s">
        <v>425</v>
      </c>
      <c r="AP60" s="96" t="s">
        <v>425</v>
      </c>
      <c r="AQ60" s="84"/>
    </row>
    <row r="61" spans="1:43" ht="12" customHeight="1" x14ac:dyDescent="0.25">
      <c r="A61" s="368" t="s">
        <v>251</v>
      </c>
      <c r="B61" s="369"/>
      <c r="C61" s="369"/>
      <c r="D61" s="369"/>
      <c r="E61" s="369"/>
      <c r="F61" s="369"/>
      <c r="G61" s="369"/>
      <c r="H61" s="369"/>
      <c r="I61" s="369"/>
      <c r="J61" s="369"/>
      <c r="K61" s="369"/>
      <c r="L61" s="369"/>
      <c r="M61" s="369"/>
      <c r="N61" s="369"/>
      <c r="O61" s="369"/>
      <c r="P61" s="369"/>
      <c r="Q61" s="369"/>
      <c r="R61" s="369"/>
      <c r="S61" s="369"/>
      <c r="T61" s="369"/>
      <c r="U61" s="369"/>
      <c r="V61" s="369"/>
      <c r="W61" s="369"/>
      <c r="X61" s="369"/>
      <c r="Y61" s="369"/>
      <c r="Z61" s="369"/>
      <c r="AA61" s="369"/>
      <c r="AB61" s="369"/>
      <c r="AC61" s="369"/>
      <c r="AD61" s="369"/>
      <c r="AE61" s="369"/>
      <c r="AF61" s="369"/>
      <c r="AG61" s="369"/>
      <c r="AH61" s="369"/>
      <c r="AI61" s="369"/>
      <c r="AJ61" s="369"/>
      <c r="AK61" s="370" t="s">
        <v>425</v>
      </c>
      <c r="AL61" s="370"/>
      <c r="AM61" s="370" t="s">
        <v>425</v>
      </c>
      <c r="AN61" s="370"/>
      <c r="AO61" s="96" t="s">
        <v>425</v>
      </c>
      <c r="AP61" s="96" t="s">
        <v>425</v>
      </c>
      <c r="AQ61" s="84"/>
    </row>
    <row r="62" spans="1:43" ht="12" customHeight="1" x14ac:dyDescent="0.25">
      <c r="A62" s="368" t="s">
        <v>250</v>
      </c>
      <c r="B62" s="369"/>
      <c r="C62" s="369"/>
      <c r="D62" s="369"/>
      <c r="E62" s="369"/>
      <c r="F62" s="369"/>
      <c r="G62" s="369"/>
      <c r="H62" s="369"/>
      <c r="I62" s="369"/>
      <c r="J62" s="369"/>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69"/>
      <c r="AI62" s="369"/>
      <c r="AJ62" s="369"/>
      <c r="AK62" s="370" t="s">
        <v>425</v>
      </c>
      <c r="AL62" s="370"/>
      <c r="AM62" s="370" t="s">
        <v>425</v>
      </c>
      <c r="AN62" s="370"/>
      <c r="AO62" s="96" t="s">
        <v>425</v>
      </c>
      <c r="AP62" s="96" t="s">
        <v>425</v>
      </c>
      <c r="AQ62" s="84"/>
    </row>
    <row r="63" spans="1:43" ht="9.75" customHeight="1" x14ac:dyDescent="0.25">
      <c r="A63" s="368"/>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c r="AI63" s="369"/>
      <c r="AJ63" s="369"/>
      <c r="AK63" s="370"/>
      <c r="AL63" s="370"/>
      <c r="AM63" s="370"/>
      <c r="AN63" s="370"/>
      <c r="AO63" s="96"/>
      <c r="AP63" s="96"/>
      <c r="AQ63" s="84"/>
    </row>
    <row r="64" spans="1:43" ht="9.75" customHeight="1" x14ac:dyDescent="0.25">
      <c r="A64" s="368"/>
      <c r="B64" s="369"/>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c r="AI64" s="369"/>
      <c r="AJ64" s="369"/>
      <c r="AK64" s="370"/>
      <c r="AL64" s="370"/>
      <c r="AM64" s="370"/>
      <c r="AN64" s="370"/>
      <c r="AO64" s="96"/>
      <c r="AP64" s="96"/>
      <c r="AQ64" s="84"/>
    </row>
    <row r="65" spans="1:43" ht="12" customHeight="1" x14ac:dyDescent="0.25">
      <c r="A65" s="368" t="s">
        <v>249</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69"/>
      <c r="AF65" s="369"/>
      <c r="AG65" s="369"/>
      <c r="AH65" s="369"/>
      <c r="AI65" s="369"/>
      <c r="AJ65" s="369"/>
      <c r="AK65" s="370" t="s">
        <v>425</v>
      </c>
      <c r="AL65" s="370"/>
      <c r="AM65" s="370" t="s">
        <v>425</v>
      </c>
      <c r="AN65" s="370"/>
      <c r="AO65" s="96" t="s">
        <v>425</v>
      </c>
      <c r="AP65" s="96" t="s">
        <v>425</v>
      </c>
      <c r="AQ65" s="84"/>
    </row>
    <row r="66" spans="1:43" ht="27.75" customHeight="1" x14ac:dyDescent="0.25">
      <c r="A66" s="372" t="s">
        <v>248</v>
      </c>
      <c r="B66" s="373"/>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4"/>
      <c r="AK66" s="375" t="s">
        <v>425</v>
      </c>
      <c r="AL66" s="375"/>
      <c r="AM66" s="375" t="s">
        <v>425</v>
      </c>
      <c r="AN66" s="375"/>
      <c r="AO66" s="97" t="s">
        <v>425</v>
      </c>
      <c r="AP66" s="97" t="s">
        <v>425</v>
      </c>
      <c r="AQ66" s="90"/>
    </row>
    <row r="67" spans="1:43" ht="11.25" customHeight="1" x14ac:dyDescent="0.25">
      <c r="A67" s="368" t="s">
        <v>240</v>
      </c>
      <c r="B67" s="369"/>
      <c r="C67" s="369"/>
      <c r="D67" s="369"/>
      <c r="E67" s="369"/>
      <c r="F67" s="369"/>
      <c r="G67" s="369"/>
      <c r="H67" s="369"/>
      <c r="I67" s="369"/>
      <c r="J67" s="369"/>
      <c r="K67" s="369"/>
      <c r="L67" s="369"/>
      <c r="M67" s="369"/>
      <c r="N67" s="369"/>
      <c r="O67" s="369"/>
      <c r="P67" s="369"/>
      <c r="Q67" s="369"/>
      <c r="R67" s="369"/>
      <c r="S67" s="369"/>
      <c r="T67" s="369"/>
      <c r="U67" s="369"/>
      <c r="V67" s="369"/>
      <c r="W67" s="369"/>
      <c r="X67" s="369"/>
      <c r="Y67" s="369"/>
      <c r="Z67" s="369"/>
      <c r="AA67" s="369"/>
      <c r="AB67" s="369"/>
      <c r="AC67" s="369"/>
      <c r="AD67" s="369"/>
      <c r="AE67" s="369"/>
      <c r="AF67" s="369"/>
      <c r="AG67" s="369"/>
      <c r="AH67" s="369"/>
      <c r="AI67" s="369"/>
      <c r="AJ67" s="369"/>
      <c r="AK67" s="370" t="s">
        <v>425</v>
      </c>
      <c r="AL67" s="370"/>
      <c r="AM67" s="370" t="s">
        <v>425</v>
      </c>
      <c r="AN67" s="370"/>
      <c r="AO67" s="96" t="s">
        <v>425</v>
      </c>
      <c r="AP67" s="96" t="s">
        <v>425</v>
      </c>
      <c r="AQ67" s="84"/>
    </row>
    <row r="68" spans="1:43" ht="25.5" customHeight="1" x14ac:dyDescent="0.25">
      <c r="A68" s="372" t="s">
        <v>241</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4"/>
      <c r="AK68" s="375" t="s">
        <v>425</v>
      </c>
      <c r="AL68" s="375"/>
      <c r="AM68" s="375" t="s">
        <v>425</v>
      </c>
      <c r="AN68" s="375"/>
      <c r="AO68" s="97" t="s">
        <v>425</v>
      </c>
      <c r="AP68" s="97" t="s">
        <v>425</v>
      </c>
      <c r="AQ68" s="90"/>
    </row>
    <row r="69" spans="1:43" ht="12" customHeight="1" x14ac:dyDescent="0.25">
      <c r="A69" s="368" t="s">
        <v>239</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c r="AI69" s="369"/>
      <c r="AJ69" s="369"/>
      <c r="AK69" s="370" t="s">
        <v>425</v>
      </c>
      <c r="AL69" s="370"/>
      <c r="AM69" s="370" t="s">
        <v>425</v>
      </c>
      <c r="AN69" s="370"/>
      <c r="AO69" s="96" t="s">
        <v>425</v>
      </c>
      <c r="AP69" s="96" t="s">
        <v>425</v>
      </c>
      <c r="AQ69" s="84"/>
    </row>
    <row r="70" spans="1:43" ht="12.75" customHeight="1" x14ac:dyDescent="0.25">
      <c r="A70" s="377" t="s">
        <v>247</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5" t="s">
        <v>425</v>
      </c>
      <c r="AL70" s="375"/>
      <c r="AM70" s="375" t="s">
        <v>425</v>
      </c>
      <c r="AN70" s="375"/>
      <c r="AO70" s="97" t="s">
        <v>425</v>
      </c>
      <c r="AP70" s="97" t="s">
        <v>425</v>
      </c>
      <c r="AQ70" s="90"/>
    </row>
    <row r="71" spans="1:43" ht="12" customHeight="1" x14ac:dyDescent="0.25">
      <c r="A71" s="368" t="s">
        <v>238</v>
      </c>
      <c r="B71" s="369"/>
      <c r="C71" s="369"/>
      <c r="D71" s="369"/>
      <c r="E71" s="369"/>
      <c r="F71" s="369"/>
      <c r="G71" s="369"/>
      <c r="H71" s="369"/>
      <c r="I71" s="369"/>
      <c r="J71" s="369"/>
      <c r="K71" s="369"/>
      <c r="L71" s="369"/>
      <c r="M71" s="369"/>
      <c r="N71" s="369"/>
      <c r="O71" s="369"/>
      <c r="P71" s="369"/>
      <c r="Q71" s="369"/>
      <c r="R71" s="369"/>
      <c r="S71" s="369"/>
      <c r="T71" s="369"/>
      <c r="U71" s="369"/>
      <c r="V71" s="369"/>
      <c r="W71" s="369"/>
      <c r="X71" s="369"/>
      <c r="Y71" s="369"/>
      <c r="Z71" s="369"/>
      <c r="AA71" s="369"/>
      <c r="AB71" s="369"/>
      <c r="AC71" s="369"/>
      <c r="AD71" s="369"/>
      <c r="AE71" s="369"/>
      <c r="AF71" s="369"/>
      <c r="AG71" s="369"/>
      <c r="AH71" s="369"/>
      <c r="AI71" s="369"/>
      <c r="AJ71" s="369"/>
      <c r="AK71" s="370" t="s">
        <v>425</v>
      </c>
      <c r="AL71" s="370"/>
      <c r="AM71" s="370" t="s">
        <v>425</v>
      </c>
      <c r="AN71" s="370"/>
      <c r="AO71" s="96" t="s">
        <v>425</v>
      </c>
      <c r="AP71" s="96" t="s">
        <v>425</v>
      </c>
      <c r="AQ71" s="84"/>
    </row>
    <row r="72" spans="1:43" ht="12.75" customHeight="1" thickBot="1" x14ac:dyDescent="0.3">
      <c r="A72" s="379" t="s">
        <v>246</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1"/>
      <c r="AK72" s="382" t="s">
        <v>425</v>
      </c>
      <c r="AL72" s="382"/>
      <c r="AM72" s="382" t="s">
        <v>425</v>
      </c>
      <c r="AN72" s="382"/>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3" t="s">
        <v>245</v>
      </c>
      <c r="B74" s="384"/>
      <c r="C74" s="384"/>
      <c r="D74" s="384"/>
      <c r="E74" s="384"/>
      <c r="F74" s="384"/>
      <c r="G74" s="384"/>
      <c r="H74" s="384"/>
      <c r="I74" s="384"/>
      <c r="J74" s="384"/>
      <c r="K74" s="384"/>
      <c r="L74" s="384"/>
      <c r="M74" s="384"/>
      <c r="N74" s="384"/>
      <c r="O74" s="384"/>
      <c r="P74" s="384"/>
      <c r="Q74" s="384"/>
      <c r="R74" s="384"/>
      <c r="S74" s="384"/>
      <c r="T74" s="384"/>
      <c r="U74" s="384"/>
      <c r="V74" s="384"/>
      <c r="W74" s="384"/>
      <c r="X74" s="384"/>
      <c r="Y74" s="384"/>
      <c r="Z74" s="384"/>
      <c r="AA74" s="384"/>
      <c r="AB74" s="384"/>
      <c r="AC74" s="384"/>
      <c r="AD74" s="384"/>
      <c r="AE74" s="384"/>
      <c r="AF74" s="384"/>
      <c r="AG74" s="384"/>
      <c r="AH74" s="384"/>
      <c r="AI74" s="384"/>
      <c r="AJ74" s="384"/>
      <c r="AK74" s="385" t="s">
        <v>3</v>
      </c>
      <c r="AL74" s="385"/>
      <c r="AM74" s="385" t="s">
        <v>244</v>
      </c>
      <c r="AN74" s="385"/>
      <c r="AO74" s="92" t="s">
        <v>243</v>
      </c>
      <c r="AP74" s="92" t="s">
        <v>242</v>
      </c>
      <c r="AQ74" s="84"/>
    </row>
    <row r="75" spans="1:43" ht="25.5" customHeight="1" x14ac:dyDescent="0.25">
      <c r="A75" s="372" t="s">
        <v>241</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4"/>
      <c r="AK75" s="375" t="s">
        <v>425</v>
      </c>
      <c r="AL75" s="375"/>
      <c r="AM75" s="376" t="s">
        <v>425</v>
      </c>
      <c r="AN75" s="376"/>
      <c r="AO75" s="88" t="s">
        <v>425</v>
      </c>
      <c r="AP75" s="88" t="s">
        <v>425</v>
      </c>
      <c r="AQ75" s="90"/>
    </row>
    <row r="76" spans="1:43" ht="12" customHeight="1" x14ac:dyDescent="0.25">
      <c r="A76" s="368" t="s">
        <v>240</v>
      </c>
      <c r="B76" s="369"/>
      <c r="C76" s="369"/>
      <c r="D76" s="369"/>
      <c r="E76" s="369"/>
      <c r="F76" s="369"/>
      <c r="G76" s="369"/>
      <c r="H76" s="369"/>
      <c r="I76" s="369"/>
      <c r="J76" s="369"/>
      <c r="K76" s="369"/>
      <c r="L76" s="369"/>
      <c r="M76" s="369"/>
      <c r="N76" s="369"/>
      <c r="O76" s="369"/>
      <c r="P76" s="369"/>
      <c r="Q76" s="369"/>
      <c r="R76" s="369"/>
      <c r="S76" s="369"/>
      <c r="T76" s="369"/>
      <c r="U76" s="369"/>
      <c r="V76" s="369"/>
      <c r="W76" s="369"/>
      <c r="X76" s="369"/>
      <c r="Y76" s="369"/>
      <c r="Z76" s="369"/>
      <c r="AA76" s="369"/>
      <c r="AB76" s="369"/>
      <c r="AC76" s="369"/>
      <c r="AD76" s="369"/>
      <c r="AE76" s="369"/>
      <c r="AF76" s="369"/>
      <c r="AG76" s="369"/>
      <c r="AH76" s="369"/>
      <c r="AI76" s="369"/>
      <c r="AJ76" s="369"/>
      <c r="AK76" s="370" t="s">
        <v>425</v>
      </c>
      <c r="AL76" s="370"/>
      <c r="AM76" s="371" t="s">
        <v>425</v>
      </c>
      <c r="AN76" s="371"/>
      <c r="AO76" s="91" t="s">
        <v>425</v>
      </c>
      <c r="AP76" s="91" t="s">
        <v>425</v>
      </c>
      <c r="AQ76" s="84"/>
    </row>
    <row r="77" spans="1:43" ht="12" customHeight="1" x14ac:dyDescent="0.25">
      <c r="A77" s="368" t="s">
        <v>239</v>
      </c>
      <c r="B77" s="369"/>
      <c r="C77" s="369"/>
      <c r="D77" s="369"/>
      <c r="E77" s="369"/>
      <c r="F77" s="369"/>
      <c r="G77" s="369"/>
      <c r="H77" s="369"/>
      <c r="I77" s="369"/>
      <c r="J77" s="369"/>
      <c r="K77" s="369"/>
      <c r="L77" s="369"/>
      <c r="M77" s="369"/>
      <c r="N77" s="369"/>
      <c r="O77" s="369"/>
      <c r="P77" s="369"/>
      <c r="Q77" s="369"/>
      <c r="R77" s="369"/>
      <c r="S77" s="369"/>
      <c r="T77" s="369"/>
      <c r="U77" s="369"/>
      <c r="V77" s="369"/>
      <c r="W77" s="369"/>
      <c r="X77" s="369"/>
      <c r="Y77" s="369"/>
      <c r="Z77" s="369"/>
      <c r="AA77" s="369"/>
      <c r="AB77" s="369"/>
      <c r="AC77" s="369"/>
      <c r="AD77" s="369"/>
      <c r="AE77" s="369"/>
      <c r="AF77" s="369"/>
      <c r="AG77" s="369"/>
      <c r="AH77" s="369"/>
      <c r="AI77" s="369"/>
      <c r="AJ77" s="369"/>
      <c r="AK77" s="370" t="s">
        <v>425</v>
      </c>
      <c r="AL77" s="370"/>
      <c r="AM77" s="371" t="s">
        <v>425</v>
      </c>
      <c r="AN77" s="371"/>
      <c r="AO77" s="91" t="s">
        <v>425</v>
      </c>
      <c r="AP77" s="91" t="s">
        <v>425</v>
      </c>
      <c r="AQ77" s="84"/>
    </row>
    <row r="78" spans="1:43" ht="12" customHeight="1" x14ac:dyDescent="0.25">
      <c r="A78" s="368" t="s">
        <v>238</v>
      </c>
      <c r="B78" s="369"/>
      <c r="C78" s="369"/>
      <c r="D78" s="369"/>
      <c r="E78" s="369"/>
      <c r="F78" s="369"/>
      <c r="G78" s="369"/>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370" t="s">
        <v>425</v>
      </c>
      <c r="AL78" s="370"/>
      <c r="AM78" s="371" t="s">
        <v>425</v>
      </c>
      <c r="AN78" s="371"/>
      <c r="AO78" s="91" t="s">
        <v>425</v>
      </c>
      <c r="AP78" s="91" t="s">
        <v>425</v>
      </c>
      <c r="AQ78" s="84"/>
    </row>
    <row r="79" spans="1:43" ht="12" customHeight="1" x14ac:dyDescent="0.25">
      <c r="A79" s="368" t="s">
        <v>237</v>
      </c>
      <c r="B79" s="369"/>
      <c r="C79" s="369"/>
      <c r="D79" s="369"/>
      <c r="E79" s="369"/>
      <c r="F79" s="369"/>
      <c r="G79" s="369"/>
      <c r="H79" s="369"/>
      <c r="I79" s="369"/>
      <c r="J79" s="369"/>
      <c r="K79" s="369"/>
      <c r="L79" s="369"/>
      <c r="M79" s="369"/>
      <c r="N79" s="369"/>
      <c r="O79" s="369"/>
      <c r="P79" s="369"/>
      <c r="Q79" s="369"/>
      <c r="R79" s="369"/>
      <c r="S79" s="369"/>
      <c r="T79" s="369"/>
      <c r="U79" s="369"/>
      <c r="V79" s="369"/>
      <c r="W79" s="369"/>
      <c r="X79" s="369"/>
      <c r="Y79" s="369"/>
      <c r="Z79" s="369"/>
      <c r="AA79" s="369"/>
      <c r="AB79" s="369"/>
      <c r="AC79" s="369"/>
      <c r="AD79" s="369"/>
      <c r="AE79" s="369"/>
      <c r="AF79" s="369"/>
      <c r="AG79" s="369"/>
      <c r="AH79" s="369"/>
      <c r="AI79" s="369"/>
      <c r="AJ79" s="369"/>
      <c r="AK79" s="370" t="s">
        <v>425</v>
      </c>
      <c r="AL79" s="370"/>
      <c r="AM79" s="371" t="s">
        <v>425</v>
      </c>
      <c r="AN79" s="371"/>
      <c r="AO79" s="91" t="s">
        <v>425</v>
      </c>
      <c r="AP79" s="91" t="s">
        <v>425</v>
      </c>
      <c r="AQ79" s="84"/>
    </row>
    <row r="80" spans="1:43" ht="12" customHeight="1" x14ac:dyDescent="0.25">
      <c r="A80" s="368" t="s">
        <v>236</v>
      </c>
      <c r="B80" s="369"/>
      <c r="C80" s="369"/>
      <c r="D80" s="369"/>
      <c r="E80" s="369"/>
      <c r="F80" s="369"/>
      <c r="G80" s="369"/>
      <c r="H80" s="369"/>
      <c r="I80" s="369"/>
      <c r="J80" s="369"/>
      <c r="K80" s="369"/>
      <c r="L80" s="369"/>
      <c r="M80" s="369"/>
      <c r="N80" s="369"/>
      <c r="O80" s="369"/>
      <c r="P80" s="369"/>
      <c r="Q80" s="369"/>
      <c r="R80" s="369"/>
      <c r="S80" s="369"/>
      <c r="T80" s="369"/>
      <c r="U80" s="369"/>
      <c r="V80" s="369"/>
      <c r="W80" s="369"/>
      <c r="X80" s="369"/>
      <c r="Y80" s="369"/>
      <c r="Z80" s="369"/>
      <c r="AA80" s="369"/>
      <c r="AB80" s="369"/>
      <c r="AC80" s="369"/>
      <c r="AD80" s="369"/>
      <c r="AE80" s="369"/>
      <c r="AF80" s="369"/>
      <c r="AG80" s="369"/>
      <c r="AH80" s="369"/>
      <c r="AI80" s="369"/>
      <c r="AJ80" s="369"/>
      <c r="AK80" s="370" t="s">
        <v>425</v>
      </c>
      <c r="AL80" s="370"/>
      <c r="AM80" s="371" t="s">
        <v>425</v>
      </c>
      <c r="AN80" s="371"/>
      <c r="AO80" s="91" t="s">
        <v>425</v>
      </c>
      <c r="AP80" s="91" t="s">
        <v>425</v>
      </c>
      <c r="AQ80" s="84"/>
    </row>
    <row r="81" spans="1:45" ht="12.75" customHeight="1" x14ac:dyDescent="0.25">
      <c r="A81" s="368" t="s">
        <v>235</v>
      </c>
      <c r="B81" s="369"/>
      <c r="C81" s="369"/>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370" t="s">
        <v>425</v>
      </c>
      <c r="AL81" s="370"/>
      <c r="AM81" s="371" t="s">
        <v>425</v>
      </c>
      <c r="AN81" s="371"/>
      <c r="AO81" s="91" t="s">
        <v>425</v>
      </c>
      <c r="AP81" s="91" t="s">
        <v>425</v>
      </c>
      <c r="AQ81" s="84"/>
    </row>
    <row r="82" spans="1:45" ht="12.75" customHeight="1" x14ac:dyDescent="0.25">
      <c r="A82" s="368" t="s">
        <v>234</v>
      </c>
      <c r="B82" s="369"/>
      <c r="C82" s="369"/>
      <c r="D82" s="369"/>
      <c r="E82" s="369"/>
      <c r="F82" s="369"/>
      <c r="G82" s="369"/>
      <c r="H82" s="369"/>
      <c r="I82" s="369"/>
      <c r="J82" s="369"/>
      <c r="K82" s="369"/>
      <c r="L82" s="369"/>
      <c r="M82" s="369"/>
      <c r="N82" s="369"/>
      <c r="O82" s="369"/>
      <c r="P82" s="369"/>
      <c r="Q82" s="369"/>
      <c r="R82" s="369"/>
      <c r="S82" s="369"/>
      <c r="T82" s="369"/>
      <c r="U82" s="369"/>
      <c r="V82" s="369"/>
      <c r="W82" s="369"/>
      <c r="X82" s="369"/>
      <c r="Y82" s="369"/>
      <c r="Z82" s="369"/>
      <c r="AA82" s="369"/>
      <c r="AB82" s="369"/>
      <c r="AC82" s="369"/>
      <c r="AD82" s="369"/>
      <c r="AE82" s="369"/>
      <c r="AF82" s="369"/>
      <c r="AG82" s="369"/>
      <c r="AH82" s="369"/>
      <c r="AI82" s="369"/>
      <c r="AJ82" s="369"/>
      <c r="AK82" s="370" t="s">
        <v>425</v>
      </c>
      <c r="AL82" s="370"/>
      <c r="AM82" s="371" t="s">
        <v>425</v>
      </c>
      <c r="AN82" s="371"/>
      <c r="AO82" s="91" t="s">
        <v>425</v>
      </c>
      <c r="AP82" s="91" t="s">
        <v>425</v>
      </c>
      <c r="AQ82" s="84"/>
    </row>
    <row r="83" spans="1:45" ht="12" customHeight="1" x14ac:dyDescent="0.25">
      <c r="A83" s="377" t="s">
        <v>233</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5" t="s">
        <v>425</v>
      </c>
      <c r="AL83" s="375"/>
      <c r="AM83" s="376" t="s">
        <v>425</v>
      </c>
      <c r="AN83" s="376"/>
      <c r="AO83" s="88" t="s">
        <v>425</v>
      </c>
      <c r="AP83" s="88" t="s">
        <v>425</v>
      </c>
      <c r="AQ83" s="90"/>
    </row>
    <row r="84" spans="1:45" ht="12" customHeight="1" x14ac:dyDescent="0.25">
      <c r="A84" s="377" t="s">
        <v>232</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5" t="s">
        <v>425</v>
      </c>
      <c r="AL84" s="375"/>
      <c r="AM84" s="376" t="s">
        <v>425</v>
      </c>
      <c r="AN84" s="376"/>
      <c r="AO84" s="88" t="s">
        <v>425</v>
      </c>
      <c r="AP84" s="88" t="s">
        <v>425</v>
      </c>
      <c r="AQ84" s="90"/>
    </row>
    <row r="85" spans="1:45" ht="12" customHeight="1" x14ac:dyDescent="0.25">
      <c r="A85" s="368" t="s">
        <v>231</v>
      </c>
      <c r="B85" s="369"/>
      <c r="C85" s="369"/>
      <c r="D85" s="369"/>
      <c r="E85" s="369"/>
      <c r="F85" s="369"/>
      <c r="G85" s="369"/>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370" t="s">
        <v>425</v>
      </c>
      <c r="AL85" s="370"/>
      <c r="AM85" s="371" t="s">
        <v>425</v>
      </c>
      <c r="AN85" s="371"/>
      <c r="AO85" s="91" t="s">
        <v>425</v>
      </c>
      <c r="AP85" s="91" t="s">
        <v>425</v>
      </c>
      <c r="AQ85" s="78"/>
    </row>
    <row r="86" spans="1:45" ht="27.75" customHeight="1" x14ac:dyDescent="0.25">
      <c r="A86" s="372" t="s">
        <v>230</v>
      </c>
      <c r="B86" s="373"/>
      <c r="C86" s="373"/>
      <c r="D86" s="373"/>
      <c r="E86" s="373"/>
      <c r="F86" s="373"/>
      <c r="G86" s="373"/>
      <c r="H86" s="373"/>
      <c r="I86" s="373"/>
      <c r="J86" s="373"/>
      <c r="K86" s="373"/>
      <c r="L86" s="373"/>
      <c r="M86" s="373"/>
      <c r="N86" s="373"/>
      <c r="O86" s="373"/>
      <c r="P86" s="373"/>
      <c r="Q86" s="373"/>
      <c r="R86" s="373"/>
      <c r="S86" s="373"/>
      <c r="T86" s="373"/>
      <c r="U86" s="373"/>
      <c r="V86" s="373"/>
      <c r="W86" s="373"/>
      <c r="X86" s="373"/>
      <c r="Y86" s="373"/>
      <c r="Z86" s="373"/>
      <c r="AA86" s="373"/>
      <c r="AB86" s="373"/>
      <c r="AC86" s="373"/>
      <c r="AD86" s="373"/>
      <c r="AE86" s="373"/>
      <c r="AF86" s="373"/>
      <c r="AG86" s="373"/>
      <c r="AH86" s="373"/>
      <c r="AI86" s="373"/>
      <c r="AJ86" s="374"/>
      <c r="AK86" s="375" t="s">
        <v>425</v>
      </c>
      <c r="AL86" s="375"/>
      <c r="AM86" s="376" t="s">
        <v>425</v>
      </c>
      <c r="AN86" s="376"/>
      <c r="AO86" s="88" t="s">
        <v>425</v>
      </c>
      <c r="AP86" s="88" t="s">
        <v>425</v>
      </c>
      <c r="AQ86" s="90"/>
    </row>
    <row r="87" spans="1:45" x14ac:dyDescent="0.25">
      <c r="A87" s="372" t="s">
        <v>229</v>
      </c>
      <c r="B87" s="373"/>
      <c r="C87" s="373"/>
      <c r="D87" s="373"/>
      <c r="E87" s="373"/>
      <c r="F87" s="373"/>
      <c r="G87" s="373"/>
      <c r="H87" s="373"/>
      <c r="I87" s="373"/>
      <c r="J87" s="373"/>
      <c r="K87" s="373"/>
      <c r="L87" s="373"/>
      <c r="M87" s="373"/>
      <c r="N87" s="373"/>
      <c r="O87" s="373"/>
      <c r="P87" s="373"/>
      <c r="Q87" s="373"/>
      <c r="R87" s="373"/>
      <c r="S87" s="373"/>
      <c r="T87" s="373"/>
      <c r="U87" s="373"/>
      <c r="V87" s="373"/>
      <c r="W87" s="373"/>
      <c r="X87" s="373"/>
      <c r="Y87" s="373"/>
      <c r="Z87" s="373"/>
      <c r="AA87" s="373"/>
      <c r="AB87" s="373"/>
      <c r="AC87" s="373"/>
      <c r="AD87" s="373"/>
      <c r="AE87" s="373"/>
      <c r="AF87" s="373"/>
      <c r="AG87" s="373"/>
      <c r="AH87" s="373"/>
      <c r="AI87" s="373"/>
      <c r="AJ87" s="374"/>
      <c r="AK87" s="375" t="s">
        <v>425</v>
      </c>
      <c r="AL87" s="375"/>
      <c r="AM87" s="376" t="s">
        <v>425</v>
      </c>
      <c r="AN87" s="376"/>
      <c r="AO87" s="88" t="s">
        <v>425</v>
      </c>
      <c r="AP87" s="88" t="s">
        <v>425</v>
      </c>
      <c r="AQ87" s="90"/>
    </row>
    <row r="88" spans="1:45" ht="14.25" customHeight="1" x14ac:dyDescent="0.25">
      <c r="A88" s="361" t="s">
        <v>228</v>
      </c>
      <c r="B88" s="362"/>
      <c r="C88" s="362"/>
      <c r="D88" s="36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4" t="s">
        <v>425</v>
      </c>
      <c r="AL88" s="365"/>
      <c r="AM88" s="366" t="s">
        <v>425</v>
      </c>
      <c r="AN88" s="367"/>
      <c r="AO88" s="88" t="s">
        <v>425</v>
      </c>
      <c r="AP88" s="88" t="s">
        <v>425</v>
      </c>
      <c r="AQ88" s="90"/>
    </row>
    <row r="89" spans="1:45" x14ac:dyDescent="0.25">
      <c r="A89" s="361" t="s">
        <v>227</v>
      </c>
      <c r="B89" s="362"/>
      <c r="C89" s="362"/>
      <c r="D89" s="36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4" t="s">
        <v>425</v>
      </c>
      <c r="AL89" s="365"/>
      <c r="AM89" s="366" t="s">
        <v>425</v>
      </c>
      <c r="AN89" s="36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7" t="s">
        <v>425</v>
      </c>
      <c r="AL90" s="358"/>
      <c r="AM90" s="359" t="s">
        <v>425</v>
      </c>
      <c r="AN90" s="36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1.71093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9" t="s">
        <v>448</v>
      </c>
      <c r="B5" s="429"/>
      <c r="C5" s="429"/>
      <c r="D5" s="429"/>
      <c r="E5" s="429"/>
      <c r="F5" s="429"/>
      <c r="G5" s="429"/>
      <c r="H5" s="429"/>
      <c r="I5" s="429"/>
      <c r="J5" s="42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1" t="s">
        <v>9</v>
      </c>
      <c r="B7" s="311"/>
      <c r="C7" s="311"/>
      <c r="D7" s="311"/>
      <c r="E7" s="311"/>
      <c r="F7" s="311"/>
      <c r="G7" s="311"/>
      <c r="H7" s="311"/>
      <c r="I7" s="311"/>
      <c r="J7" s="311"/>
    </row>
    <row r="8" spans="1:42" ht="18.75" x14ac:dyDescent="0.25">
      <c r="A8" s="311"/>
      <c r="B8" s="311"/>
      <c r="C8" s="311"/>
      <c r="D8" s="311"/>
      <c r="E8" s="311"/>
      <c r="F8" s="311"/>
      <c r="G8" s="311"/>
      <c r="H8" s="311"/>
      <c r="I8" s="311"/>
      <c r="J8" s="311"/>
    </row>
    <row r="9" spans="1:42" ht="18.75" x14ac:dyDescent="0.25">
      <c r="A9" s="335" t="s">
        <v>422</v>
      </c>
      <c r="B9" s="335"/>
      <c r="C9" s="335"/>
      <c r="D9" s="335"/>
      <c r="E9" s="335"/>
      <c r="F9" s="335"/>
      <c r="G9" s="335"/>
      <c r="H9" s="335"/>
      <c r="I9" s="335"/>
      <c r="J9" s="335"/>
    </row>
    <row r="10" spans="1:42" x14ac:dyDescent="0.25">
      <c r="A10" s="316" t="s">
        <v>8</v>
      </c>
      <c r="B10" s="316"/>
      <c r="C10" s="316"/>
      <c r="D10" s="316"/>
      <c r="E10" s="316"/>
      <c r="F10" s="316"/>
      <c r="G10" s="316"/>
      <c r="H10" s="316"/>
      <c r="I10" s="316"/>
      <c r="J10" s="316"/>
    </row>
    <row r="11" spans="1:42" ht="18.75" x14ac:dyDescent="0.25">
      <c r="A11" s="311"/>
      <c r="B11" s="311"/>
      <c r="C11" s="311"/>
      <c r="D11" s="311"/>
      <c r="E11" s="311"/>
      <c r="F11" s="311"/>
      <c r="G11" s="311"/>
      <c r="H11" s="311"/>
      <c r="I11" s="311"/>
      <c r="J11" s="311"/>
    </row>
    <row r="12" spans="1:42" ht="18.75" customHeight="1" x14ac:dyDescent="0.25">
      <c r="A12" s="433" t="str">
        <f>'1. паспорт местоположение'!$A$12</f>
        <v>M_00.0008.000008</v>
      </c>
      <c r="B12" s="433"/>
      <c r="C12" s="433"/>
      <c r="D12" s="433"/>
      <c r="E12" s="433"/>
      <c r="F12" s="433"/>
      <c r="G12" s="433"/>
      <c r="H12" s="433"/>
      <c r="I12" s="433"/>
      <c r="J12" s="433"/>
    </row>
    <row r="13" spans="1:42" x14ac:dyDescent="0.25">
      <c r="A13" s="316" t="s">
        <v>7</v>
      </c>
      <c r="B13" s="316"/>
      <c r="C13" s="316"/>
      <c r="D13" s="316"/>
      <c r="E13" s="316"/>
      <c r="F13" s="316"/>
      <c r="G13" s="316"/>
      <c r="H13" s="316"/>
      <c r="I13" s="316"/>
      <c r="J13" s="316"/>
    </row>
    <row r="14" spans="1:42" ht="18.75" x14ac:dyDescent="0.25">
      <c r="A14" s="318"/>
      <c r="B14" s="318"/>
      <c r="C14" s="318"/>
      <c r="D14" s="318"/>
      <c r="E14" s="318"/>
      <c r="F14" s="318"/>
      <c r="G14" s="318"/>
      <c r="H14" s="318"/>
      <c r="I14" s="318"/>
      <c r="J14" s="318"/>
    </row>
    <row r="15" spans="1:42" ht="18.75" customHeight="1" x14ac:dyDescent="0.25">
      <c r="A15" s="335" t="str">
        <f>'1. паспорт местоположение'!$A$15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35"/>
      <c r="C15" s="335"/>
      <c r="D15" s="335"/>
      <c r="E15" s="335"/>
      <c r="F15" s="335"/>
      <c r="G15" s="335"/>
      <c r="H15" s="335"/>
      <c r="I15" s="335"/>
      <c r="J15" s="335"/>
    </row>
    <row r="16" spans="1:42" x14ac:dyDescent="0.25">
      <c r="A16" s="316" t="s">
        <v>5</v>
      </c>
      <c r="B16" s="316"/>
      <c r="C16" s="316"/>
      <c r="D16" s="316"/>
      <c r="E16" s="316"/>
      <c r="F16" s="316"/>
      <c r="G16" s="316"/>
      <c r="H16" s="316"/>
      <c r="I16" s="316"/>
      <c r="J16" s="316"/>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4" t="s">
        <v>389</v>
      </c>
      <c r="B19" s="434"/>
      <c r="C19" s="434"/>
      <c r="D19" s="434"/>
      <c r="E19" s="434"/>
      <c r="F19" s="434"/>
      <c r="G19" s="434"/>
      <c r="H19" s="434"/>
      <c r="I19" s="434"/>
      <c r="J19" s="434"/>
    </row>
    <row r="20" spans="1:12" x14ac:dyDescent="0.25">
      <c r="A20" s="251"/>
      <c r="B20" s="251"/>
    </row>
    <row r="21" spans="1:12" ht="28.5" customHeight="1" x14ac:dyDescent="0.25">
      <c r="A21" s="430" t="s">
        <v>190</v>
      </c>
      <c r="B21" s="430" t="s">
        <v>189</v>
      </c>
      <c r="C21" s="435" t="s">
        <v>346</v>
      </c>
      <c r="D21" s="435"/>
      <c r="E21" s="435"/>
      <c r="F21" s="435"/>
      <c r="G21" s="430" t="s">
        <v>188</v>
      </c>
      <c r="H21" s="436" t="s">
        <v>348</v>
      </c>
      <c r="I21" s="430" t="s">
        <v>187</v>
      </c>
      <c r="J21" s="431" t="s">
        <v>347</v>
      </c>
    </row>
    <row r="22" spans="1:12" ht="58.5" customHeight="1" x14ac:dyDescent="0.25">
      <c r="A22" s="430"/>
      <c r="B22" s="430"/>
      <c r="C22" s="432" t="s">
        <v>444</v>
      </c>
      <c r="D22" s="432"/>
      <c r="E22" s="438" t="s">
        <v>452</v>
      </c>
      <c r="F22" s="439"/>
      <c r="G22" s="430"/>
      <c r="H22" s="437"/>
      <c r="I22" s="430"/>
      <c r="J22" s="431"/>
    </row>
    <row r="23" spans="1:12" ht="31.5" x14ac:dyDescent="0.25">
      <c r="A23" s="430"/>
      <c r="B23" s="430"/>
      <c r="C23" s="252" t="s">
        <v>186</v>
      </c>
      <c r="D23" s="252" t="s">
        <v>185</v>
      </c>
      <c r="E23" s="252" t="s">
        <v>186</v>
      </c>
      <c r="F23" s="252" t="s">
        <v>185</v>
      </c>
      <c r="G23" s="430"/>
      <c r="H23" s="432"/>
      <c r="I23" s="430"/>
      <c r="J23" s="431"/>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45180</v>
      </c>
      <c r="E25" s="255">
        <v>43605</v>
      </c>
      <c r="F25" s="255">
        <v>45180</v>
      </c>
      <c r="G25" s="256">
        <v>1</v>
      </c>
      <c r="H25" s="256">
        <v>1</v>
      </c>
      <c r="I25" s="294"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43466</v>
      </c>
      <c r="D31" s="255">
        <v>43649</v>
      </c>
      <c r="E31" s="255">
        <v>43605</v>
      </c>
      <c r="F31" s="255">
        <v>43649</v>
      </c>
      <c r="G31" s="260">
        <v>1</v>
      </c>
      <c r="H31" s="260" t="s">
        <v>587</v>
      </c>
      <c r="I31" s="257" t="s">
        <v>425</v>
      </c>
      <c r="J31" s="257" t="s">
        <v>425</v>
      </c>
    </row>
    <row r="32" spans="1:12" x14ac:dyDescent="0.25">
      <c r="A32" s="257" t="s">
        <v>466</v>
      </c>
      <c r="B32" s="258" t="s">
        <v>467</v>
      </c>
      <c r="C32" s="255">
        <v>43709</v>
      </c>
      <c r="D32" s="255">
        <v>43824</v>
      </c>
      <c r="E32" s="255">
        <v>43819</v>
      </c>
      <c r="F32" s="255">
        <v>43824</v>
      </c>
      <c r="G32" s="260">
        <v>1</v>
      </c>
      <c r="H32" s="260" t="s">
        <v>587</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45180</v>
      </c>
      <c r="E35" s="255">
        <v>44867</v>
      </c>
      <c r="F35" s="255">
        <v>45180</v>
      </c>
      <c r="G35" s="260">
        <v>1</v>
      </c>
      <c r="H35" s="260" t="s">
        <v>587</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43709</v>
      </c>
      <c r="D37" s="255">
        <v>43824</v>
      </c>
      <c r="E37" s="255">
        <v>43709</v>
      </c>
      <c r="F37" s="255">
        <v>43824</v>
      </c>
      <c r="G37" s="260">
        <v>1</v>
      </c>
      <c r="H37" s="260" t="s">
        <v>587</v>
      </c>
      <c r="I37" s="257" t="s">
        <v>425</v>
      </c>
      <c r="J37" s="257" t="s">
        <v>425</v>
      </c>
    </row>
    <row r="38" spans="1:10" ht="31.5" x14ac:dyDescent="0.25">
      <c r="A38" s="252">
        <v>2</v>
      </c>
      <c r="B38" s="254" t="s">
        <v>503</v>
      </c>
      <c r="C38" s="255" t="s">
        <v>425</v>
      </c>
      <c r="D38" s="255" t="s">
        <v>425</v>
      </c>
      <c r="E38" s="255">
        <v>43583</v>
      </c>
      <c r="F38" s="255">
        <v>45565</v>
      </c>
      <c r="G38" s="261">
        <v>1</v>
      </c>
      <c r="H38" s="261">
        <v>1</v>
      </c>
      <c r="I38" s="294" t="s">
        <v>425</v>
      </c>
      <c r="J38" s="252" t="s">
        <v>425</v>
      </c>
    </row>
    <row r="39" spans="1:10" ht="31.5" x14ac:dyDescent="0.25">
      <c r="A39" s="262" t="s">
        <v>478</v>
      </c>
      <c r="B39" s="258" t="s">
        <v>479</v>
      </c>
      <c r="C39" s="255">
        <v>43466</v>
      </c>
      <c r="D39" s="255">
        <v>45380</v>
      </c>
      <c r="E39" s="255">
        <v>43937</v>
      </c>
      <c r="F39" s="255">
        <v>45042</v>
      </c>
      <c r="G39" s="263">
        <v>1</v>
      </c>
      <c r="H39" s="263" t="s">
        <v>587</v>
      </c>
      <c r="I39" s="257" t="s">
        <v>425</v>
      </c>
      <c r="J39" s="257" t="s">
        <v>425</v>
      </c>
    </row>
    <row r="40" spans="1:10" x14ac:dyDescent="0.25">
      <c r="A40" s="262" t="s">
        <v>480</v>
      </c>
      <c r="B40" s="258" t="s">
        <v>481</v>
      </c>
      <c r="C40" s="255">
        <v>43585</v>
      </c>
      <c r="D40" s="255">
        <v>44622</v>
      </c>
      <c r="E40" s="255">
        <v>43583</v>
      </c>
      <c r="F40" s="255">
        <v>45565</v>
      </c>
      <c r="G40" s="263" t="s">
        <v>587</v>
      </c>
      <c r="H40" s="263" t="s">
        <v>587</v>
      </c>
      <c r="I40" s="257" t="s">
        <v>425</v>
      </c>
      <c r="J40" s="257" t="s">
        <v>425</v>
      </c>
    </row>
    <row r="41" spans="1:10" x14ac:dyDescent="0.25">
      <c r="A41" s="252">
        <v>3</v>
      </c>
      <c r="B41" s="254" t="s">
        <v>482</v>
      </c>
      <c r="C41" s="255">
        <v>43644</v>
      </c>
      <c r="D41" s="255">
        <v>45565</v>
      </c>
      <c r="E41" s="255">
        <v>43556</v>
      </c>
      <c r="F41" s="255">
        <v>45565</v>
      </c>
      <c r="G41" s="261">
        <v>1</v>
      </c>
      <c r="H41" s="261">
        <v>1</v>
      </c>
      <c r="I41" s="294" t="s">
        <v>425</v>
      </c>
      <c r="J41" s="252" t="s">
        <v>425</v>
      </c>
    </row>
    <row r="42" spans="1:10" x14ac:dyDescent="0.25">
      <c r="A42" s="257" t="s">
        <v>483</v>
      </c>
      <c r="B42" s="258" t="s">
        <v>484</v>
      </c>
      <c r="C42" s="255">
        <v>43922</v>
      </c>
      <c r="D42" s="255">
        <v>45413</v>
      </c>
      <c r="E42" s="255">
        <v>43556</v>
      </c>
      <c r="F42" s="255">
        <v>45565</v>
      </c>
      <c r="G42" s="263">
        <v>1</v>
      </c>
      <c r="H42" s="263">
        <v>1</v>
      </c>
      <c r="I42" s="257" t="s">
        <v>425</v>
      </c>
      <c r="J42" s="257" t="s">
        <v>425</v>
      </c>
    </row>
    <row r="43" spans="1:10" x14ac:dyDescent="0.25">
      <c r="A43" s="257" t="s">
        <v>485</v>
      </c>
      <c r="B43" s="258" t="s">
        <v>486</v>
      </c>
      <c r="C43" s="255">
        <v>43644</v>
      </c>
      <c r="D43" s="255">
        <v>45502</v>
      </c>
      <c r="E43" s="255">
        <v>43644</v>
      </c>
      <c r="F43" s="255">
        <v>45565</v>
      </c>
      <c r="G43" s="263" t="s">
        <v>587</v>
      </c>
      <c r="H43" s="263" t="s">
        <v>587</v>
      </c>
      <c r="I43" s="257" t="s">
        <v>425</v>
      </c>
      <c r="J43" s="257" t="s">
        <v>425</v>
      </c>
    </row>
    <row r="44" spans="1:10" x14ac:dyDescent="0.25">
      <c r="A44" s="257" t="s">
        <v>487</v>
      </c>
      <c r="B44" s="258" t="s">
        <v>488</v>
      </c>
      <c r="C44" s="255">
        <v>43952</v>
      </c>
      <c r="D44" s="255">
        <v>45562</v>
      </c>
      <c r="E44" s="255">
        <v>43645</v>
      </c>
      <c r="F44" s="255">
        <v>45651</v>
      </c>
      <c r="G44" s="263" t="s">
        <v>587</v>
      </c>
      <c r="H44" s="263" t="s">
        <v>587</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44072</v>
      </c>
      <c r="D47" s="255">
        <v>45565</v>
      </c>
      <c r="E47" s="255">
        <v>44181</v>
      </c>
      <c r="F47" s="255">
        <v>46016</v>
      </c>
      <c r="G47" s="263" t="s">
        <v>587</v>
      </c>
      <c r="H47" s="263" t="s">
        <v>587</v>
      </c>
      <c r="I47" s="257" t="s">
        <v>425</v>
      </c>
      <c r="J47" s="257" t="s">
        <v>425</v>
      </c>
    </row>
    <row r="48" spans="1:10" x14ac:dyDescent="0.25">
      <c r="A48" s="252">
        <v>4</v>
      </c>
      <c r="B48" s="254" t="s">
        <v>495</v>
      </c>
      <c r="C48" s="255">
        <v>44072</v>
      </c>
      <c r="D48" s="255">
        <v>45596</v>
      </c>
      <c r="E48" s="255">
        <v>44191</v>
      </c>
      <c r="F48" s="255" t="s">
        <v>425</v>
      </c>
      <c r="G48" s="261">
        <v>1</v>
      </c>
      <c r="H48" s="261">
        <v>1</v>
      </c>
      <c r="I48" s="294" t="s">
        <v>425</v>
      </c>
      <c r="J48" s="252" t="s">
        <v>425</v>
      </c>
    </row>
    <row r="49" spans="1:10" x14ac:dyDescent="0.25">
      <c r="A49" s="257" t="s">
        <v>496</v>
      </c>
      <c r="B49" s="258" t="s">
        <v>497</v>
      </c>
      <c r="C49" s="255">
        <v>44072</v>
      </c>
      <c r="D49" s="255">
        <v>45565</v>
      </c>
      <c r="E49" s="255">
        <v>44191</v>
      </c>
      <c r="F49" s="255">
        <v>45655</v>
      </c>
      <c r="G49" s="263">
        <v>1</v>
      </c>
      <c r="H49" s="263">
        <v>1</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45565</v>
      </c>
      <c r="D53" s="255">
        <v>45657</v>
      </c>
      <c r="E53" s="255">
        <v>44196</v>
      </c>
      <c r="F53" s="255">
        <v>45654</v>
      </c>
      <c r="G53" s="263" t="s">
        <v>587</v>
      </c>
      <c r="H53" s="263" t="s">
        <v>587</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2025-02-13T07:00:04Z</dcterms:modified>
</cp:coreProperties>
</file>