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4 квартал\Паспорта ИП\"/>
    </mc:Choice>
  </mc:AlternateContent>
  <xr:revisionPtr revIDLastSave="0" documentId="13_ncr:1_{893289C3-BB90-4CF0-8E61-DF5EC9CE1EF2}" xr6:coauthVersionLast="47" xr6:coauthVersionMax="47" xr10:uidLastSave="{00000000-0000-0000-0000-000000000000}"/>
  <bookViews>
    <workbookView xWindow="1335" yWindow="555" windowWidth="27165" windowHeight="14970" tabRatio="841"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7. Паспорт отчет о закупке" sheetId="5" r:id="rId10"/>
    <sheet name="8. Общие сведения" sheetId="22" r:id="rId11"/>
    <sheet name="6.2. Паспорт фин осв ввод" sheetId="15" r:id="rId12"/>
  </sheets>
  <definedNames>
    <definedName name="_xlnm._FilterDatabase" localSheetId="1" hidden="1">'2. паспорт  ТП'!$A$21:$AB$37</definedName>
    <definedName name="_xlnm._FilterDatabase" localSheetId="11" hidden="1">'6.2. Паспорт фин осв ввод'!$A$23:$AF$69</definedName>
    <definedName name="_xlnm._FilterDatabase" localSheetId="9"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11">'6.2. Паспорт фин осв ввод'!$A$1:$AC$70</definedName>
    <definedName name="_xlnm.Print_Area" localSheetId="9">'7. Паспорт отчет о закупке'!$A$1:$AW$86</definedName>
    <definedName name="_xlnm.Print_Area" localSheetId="10">'8.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AE27" i="5" l="1"/>
  <c r="H27" i="5"/>
  <c r="B27" i="5"/>
  <c r="C27" i="5"/>
  <c r="AE52" i="5"/>
  <c r="AE82" i="5"/>
  <c r="AE85" i="5"/>
  <c r="AE73" i="5"/>
  <c r="AE72" i="5"/>
  <c r="AE80" i="5"/>
  <c r="AE83"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77" i="5" l="1"/>
  <c r="AE81" i="5"/>
  <c r="AE62" i="5"/>
  <c r="AE70" i="5"/>
  <c r="AE39" i="5"/>
  <c r="AE37" i="5"/>
  <c r="AE51" i="5"/>
  <c r="AE74" i="5"/>
  <c r="AE84" i="5"/>
  <c r="AE46" i="5"/>
  <c r="AE38" i="5"/>
  <c r="AE44" i="5"/>
  <c r="AE36" i="5"/>
  <c r="AE41" i="5"/>
  <c r="AE29" i="5"/>
  <c r="AE42" i="5"/>
  <c r="AE34" i="5"/>
  <c r="AE55" i="5"/>
  <c r="AE60" i="5"/>
  <c r="AE75" i="5"/>
  <c r="AE79" i="5"/>
  <c r="AE30" i="5"/>
  <c r="AE54" i="5"/>
  <c r="AE28" i="5"/>
  <c r="AE35" i="5"/>
  <c r="AE69" i="5"/>
  <c r="AE78" i="5"/>
  <c r="AE71"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<sst xmlns="http://schemas.openxmlformats.org/spreadsheetml/2006/main" count="4447" uniqueCount="583">
  <si>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</si>
  <si>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</si>
  <si>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</si>
  <si>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</si>
  <si>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</si>
  <si>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</si>
  <si>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</si>
  <si>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</si>
  <si>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</si>
  <si>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</si>
  <si>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</si>
  <si>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</si>
  <si>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</si>
  <si>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</si>
  <si>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</si>
  <si>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</si>
  <si>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</si>
  <si>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</si>
  <si>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</si>
  <si>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</si>
  <si>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</si>
  <si>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</si>
  <si>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</si>
  <si>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</si>
  <si>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</si>
  <si>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</si>
  <si>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</si>
  <si>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</si>
  <si>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</si>
  <si>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</si>
  <si>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</si>
  <si>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</si>
  <si>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</si>
  <si>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</si>
  <si>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</si>
  <si>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</si>
  <si>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</si>
  <si>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</si>
  <si>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</si>
  <si>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</si>
  <si>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</si>
  <si>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</si>
  <si>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</si>
  <si>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</si>
  <si>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</si>
  <si>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</si>
  <si>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</si>
  <si>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</si>
  <si>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</si>
  <si>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</si>
  <si>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</si>
  <si>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</si>
  <si>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</si>
  <si>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</si>
  <si>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</si>
  <si>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</si>
  <si>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</si>
  <si>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</si>
  <si>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</si>
  <si>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</si>
  <si>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</si>
  <si>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</si>
  <si>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</si>
  <si>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</si>
  <si>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</si>
  <si>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</si>
  <si>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</si>
  <si>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</si>
  <si>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</si>
  <si>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</si>
  <si>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</si>
  <si>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</si>
  <si>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</si>
  <si>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</si>
  <si>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</si>
  <si>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</si>
  <si>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</si>
  <si>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</si>
  <si>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</si>
  <si>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</si>
  <si>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</si>
  <si>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</si>
  <si>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</si>
  <si>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</si>
  <si>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</si>
  <si>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</si>
  <si>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</si>
  <si>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</si>
  <si>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</si>
  <si>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</si>
  <si>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</si>
  <si>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</si>
  <si>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</si>
  <si>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</si>
  <si>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</si>
  <si>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</si>
  <si>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</si>
  <si>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</si>
  <si>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</si>
  <si>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</si>
  <si>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</si>
  <si>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</si>
  <si>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</si>
  <si>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</si>
  <si>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</si>
  <si>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</si>
  <si>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</si>
  <si>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</si>
  <si>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</si>
  <si>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</si>
  <si>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</si>
  <si>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</si>
  <si>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</si>
  <si>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</si>
  <si>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</si>
  <si>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</si>
  <si>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</si>
  <si>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</si>
  <si>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</si>
  <si>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</si>
  <si>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</si>
  <si>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</si>
  <si>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</si>
  <si>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</si>
  <si>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</si>
  <si>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</si>
  <si>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</si>
  <si>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</si>
  <si>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</si>
  <si>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</si>
  <si>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</si>
  <si>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</si>
  <si>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</si>
  <si>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</si>
  <si>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</si>
  <si>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</si>
  <si>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</si>
  <si>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</si>
  <si>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</si>
  <si>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</si>
  <si>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</si>
  <si>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</si>
  <si>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</si>
  <si>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</si>
  <si>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</si>
  <si>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</si>
  <si>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</si>
  <si>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</si>
  <si>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</si>
  <si>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</si>
  <si>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</si>
  <si>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</si>
  <si>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</si>
  <si>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</si>
  <si>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</si>
  <si>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</si>
  <si>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</si>
  <si>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</si>
  <si>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</si>
  <si>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</si>
  <si>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</si>
  <si>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</si>
  <si>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</si>
  <si>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</si>
  <si>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</si>
  <si>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</si>
  <si>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</si>
  <si>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</si>
  <si>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</si>
  <si>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</si>
  <si>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</si>
  <si>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</si>
  <si>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</si>
  <si>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</si>
  <si>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</si>
  <si>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</si>
  <si>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</si>
  <si>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</si>
  <si>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</si>
  <si>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</si>
  <si>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</si>
  <si>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</si>
  <si>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</si>
  <si>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</si>
  <si>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</si>
  <si>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</si>
  <si>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</si>
  <si>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</si>
  <si>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</si>
  <si>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</si>
  <si>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</si>
  <si>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</si>
  <si>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</si>
  <si>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</si>
  <si>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</si>
  <si>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</si>
  <si>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</si>
  <si>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</si>
  <si>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</si>
  <si>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</si>
  <si>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</si>
  <si>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</si>
  <si>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</si>
  <si>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</si>
  <si>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</si>
  <si>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</si>
  <si>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</si>
  <si>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</si>
  <si>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</si>
  <si>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</si>
  <si>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</si>
  <si>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</si>
  <si>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</si>
  <si>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</si>
  <si>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</si>
  <si>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</si>
  <si>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</si>
  <si>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</si>
  <si>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</si>
  <si>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</si>
  <si>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</si>
  <si>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</si>
  <si>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</si>
  <si>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</si>
  <si>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</si>
  <si>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</si>
  <si>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</si>
  <si>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</si>
  <si>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</si>
  <si>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</si>
  <si>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</si>
  <si>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</si>
  <si>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</si>
  <si>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</si>
  <si>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</si>
  <si>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</si>
  <si>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</si>
  <si>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</si>
  <si>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</si>
  <si>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</si>
  <si>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</si>
  <si>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</si>
  <si>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</si>
  <si>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</si>
  <si>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</si>
  <si>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</si>
  <si>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</si>
  <si>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</si>
  <si>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</si>
  <si>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</si>
  <si>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</si>
  <si>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</si>
  <si>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</si>
  <si>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</si>
  <si>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</si>
  <si>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</si>
  <si>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</si>
  <si>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</si>
  <si>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</si>
  <si>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</si>
  <si>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</si>
  <si>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</si>
  <si>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</si>
  <si>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</si>
  <si>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</si>
  <si>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</si>
  <si>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</si>
  <si>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</si>
  <si>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</si>
  <si>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</si>
  <si>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</si>
  <si>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</si>
  <si>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</si>
  <si>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</si>
  <si>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</si>
  <si>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</si>
  <si>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</si>
  <si>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</si>
  <si>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</si>
  <si>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</si>
  <si>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</si>
  <si>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</si>
  <si>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</si>
  <si>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</si>
  <si>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</si>
  <si>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</si>
  <si>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</si>
  <si>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</si>
  <si>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</si>
  <si>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</si>
  <si>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</si>
  <si>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</si>
  <si>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</si>
  <si>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</si>
  <si>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</si>
  <si>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</si>
  <si>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</si>
  <si>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</si>
  <si>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</si>
  <si>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</si>
  <si>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</si>
  <si>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</si>
  <si>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</si>
  <si>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</si>
  <si>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</si>
  <si>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</si>
  <si>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</si>
  <si>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</si>
  <si>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</si>
  <si>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</si>
  <si>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</si>
  <si>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</si>
  <si>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</si>
  <si>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</si>
  <si>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</si>
  <si>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</si>
  <si>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</si>
  <si>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</si>
  <si>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</si>
  <si>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</si>
  <si>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</si>
  <si>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</si>
  <si>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</si>
  <si>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</si>
  <si>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</si>
  <si>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</si>
  <si>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</si>
  <si>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</si>
  <si>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</si>
  <si>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</si>
  <si>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</si>
  <si>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</si>
  <si>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</si>
  <si>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</si>
  <si>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</si>
  <si>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</si>
  <si>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</si>
  <si>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</si>
  <si>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</si>
  <si>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</si>
  <si>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</si>
  <si>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</si>
  <si>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</si>
  <si>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</si>
  <si>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</si>
  <si>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</si>
  <si>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</si>
  <si>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</si>
  <si>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</si>
  <si>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</si>
  <si>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</si>
  <si>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</si>
  <si>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</si>
  <si>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</si>
  <si>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</si>
  <si>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</si>
  <si>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</si>
  <si>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</si>
  <si>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</si>
  <si>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</si>
  <si>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</si>
  <si>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</si>
  <si>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</si>
  <si>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</si>
  <si>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</si>
  <si>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</si>
  <si>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</si>
  <si>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</si>
  <si>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</si>
  <si>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</si>
  <si>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</si>
  <si>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</si>
  <si>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</si>
  <si>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</si>
  <si>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</si>
  <si>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</si>
  <si>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</si>
  <si>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</si>
  <si>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</si>
  <si>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</si>
  <si>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</si>
  <si>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</si>
  <si>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</si>
  <si>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</si>
  <si>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</si>
  <si>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</si>
  <si>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</si>
  <si>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</si>
  <si>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</si>
  <si>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</si>
  <si>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</si>
  <si>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</si>
  <si>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</si>
  <si>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</si>
  <si>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</si>
  <si>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</si>
  <si>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</si>
  <si>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</si>
  <si>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</si>
  <si>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</si>
  <si>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</si>
  <si>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</si>
  <si>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</si>
  <si>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</si>
  <si>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</si>
  <si>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</si>
  <si>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</si>
  <si>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</si>
  <si>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</si>
  <si>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</si>
  <si>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</si>
  <si>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</si>
  <si>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</si>
  <si>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</si>
  <si>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</si>
  <si>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</si>
  <si>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</si>
  <si>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</si>
  <si>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</si>
  <si>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</si>
  <si>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</si>
  <si>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</si>
  <si>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</si>
  <si>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</si>
  <si>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</si>
  <si>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</si>
  <si>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</si>
  <si>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</si>
  <si>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</si>
  <si>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</si>
  <si>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</si>
  <si>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</si>
  <si>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</si>
  <si>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</si>
  <si>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</si>
  <si>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</si>
  <si>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</si>
  <si>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</si>
  <si>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</si>
  <si>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</si>
  <si>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</si>
  <si>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</si>
  <si>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</si>
  <si>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Реконструкция схемы ОРУ 220 кВ ПС 220 кВ Строительная с заменой ОД, КЗ 220 кВ (2 шт.) на элегазовые выключатели с установкой системы СОПТ (1 шт.), УРЗА (2 шт.), заменой разъединителей (6 шт.), установкой оборудования ВЧ связи (2 шт.), устройства телемеханики (1 шт.), ТН (6 шт.) и выполнением сопутствующего объема работ</t>
  </si>
  <si>
    <t>Утвержденный план</t>
  </si>
  <si>
    <t>Предложение по корректировке утвержденного плана</t>
  </si>
  <si>
    <t>по состоянию на 01.01.2024 года</t>
  </si>
  <si>
    <t>M_00.0005.000005</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</si>
  <si>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</si>
  <si>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</si>
  <si>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</si>
  <si>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</si>
  <si>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</si>
  <si>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</si>
  <si>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</si>
  <si>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</si>
  <si>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</si>
  <si>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</si>
  <si>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</si>
  <si>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</si>
  <si>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</si>
  <si>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</si>
  <si>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</si>
  <si>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</si>
  <si>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</si>
  <si>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</si>
  <si>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</si>
  <si>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</si>
  <si>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</si>
  <si>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</si>
  <si>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</si>
  <si>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</si>
  <si>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</si>
  <si>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</si>
  <si>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</si>
  <si>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</si>
  <si>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</si>
  <si>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</si>
  <si>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</si>
  <si>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</si>
  <si>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</si>
  <si>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</si>
  <si>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</si>
  <si>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</si>
  <si>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</si>
  <si>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</si>
  <si>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</si>
  <si>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</si>
  <si>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</si>
  <si>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</si>
  <si>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</si>
  <si>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</si>
  <si>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</si>
  <si>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</si>
  <si>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</si>
  <si>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</si>
  <si>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</si>
  <si>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</si>
  <si>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</si>
  <si>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</si>
  <si>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</si>
  <si>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</si>
  <si>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</si>
  <si>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</si>
  <si>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</si>
  <si>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</si>
  <si>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</si>
  <si>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</si>
  <si>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Изменение объемов освоения капитальных вложений обусловлено смещением сроков выполнения СМР по причине низкой активности подрядчика, а также ограничение доступа подрядчиков на территорию ПС из-за урегулирования отношений с собственником ЗУ на котором расположены подъездные пути</t>
  </si>
  <si>
    <t>СМР, ПНР</t>
  </si>
  <si>
    <t>Выполнение строительно-монтажных и пуско-наладочных работ по проекту  "Реконструкция ПС 220 кВ Строительная в части замены ОД, КЗ 220 кВ, установки ячеек выключателей 220 кВ (2 шт.) с выполнением сопутствующего объема работ"</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</si>
  <si>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</si>
  <si>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</si>
  <si>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t>
  </si>
  <si>
    <t>АКЦИОНЕРНОЕ ОБЩЕСТВО "РЕМОНТЭНЕРГОМОНТАЖ И СЕРВИС"</t>
  </si>
  <si>
    <t>-</t>
  </si>
  <si>
    <t>да</t>
  </si>
  <si>
    <t>https://www.roseltorg.ru/</t>
  </si>
  <si>
    <t>ИП</t>
  </si>
  <si>
    <t>СМР</t>
  </si>
  <si>
    <t>АО "РЭМиС"</t>
  </si>
  <si>
    <t>ИП-22-00071 от 06.04.2022</t>
  </si>
  <si>
    <t>СМР, ПНР, ТМЦ</t>
  </si>
  <si>
    <t>Выполнение строительно-монтажных, пусконаладочных работ по реконструкции ПС 220 кВ АО "Электромагистраль" с поставкой коммутационного оборудования</t>
  </si>
  <si>
    <t>Заключение договора с взаимозависимым юридическим лицом</t>
  </si>
  <si>
    <t>АО РЭМиС</t>
  </si>
  <si>
    <t>нет</t>
  </si>
  <si>
    <t>2.2.1.12</t>
  </si>
  <si>
    <t>ЦЗК</t>
  </si>
  <si>
    <t>Протокол №14</t>
  </si>
  <si>
    <t>Договор расторгнут по соглашению Сторон</t>
  </si>
  <si>
    <t>ИП-20-00157 от 16.06.2020</t>
  </si>
  <si>
    <t>Выполнение   строительно-монтажных и пусконаладочных работ по проекту "Реконструкция ПС 220 кВ Строительная в части замены ОД, КЗ 220 кВ, установки ячеек выключателей 220 кВ (2 шт.) с выполнением сопутствующего объема работ" (4 этап, оборудование ВЧ-связи и ПА)</t>
  </si>
  <si>
    <t>ОБЩЕСТВО С ОГРАНИЧЕННОЙ ОТВЕТСТВЕННОСТЬЮ "ЭКРА-СИБИРЬ";
ОБЩЕСТВО С ОГРАНИЧЕННОЙ ОТВЕТСТВЕННОСТЬЮ "ВЕЛЛЭНЕРДЖИ"</t>
  </si>
  <si>
    <t>27621,32641;
27621,32641</t>
  </si>
  <si>
    <t>27153,56;
27621,32641</t>
  </si>
  <si>
    <t>ОБЩЕСТВО С ОГРАНИЧЕННОЙ ОТВЕТСТВЕННОСТЬЮ "ЭКРА-СИБИРЬ"</t>
  </si>
  <si>
    <t>https://com.roseltorg.ru/</t>
  </si>
  <si>
    <t>ИП-24-00056 от 04.04.2024</t>
  </si>
  <si>
    <t>ПИР</t>
  </si>
  <si>
    <t>Выполнение проектно-изыскательских работ по реконструкции ПС 220 кВ Строительная в части замены ОД, КЗ 220 кВ, установки ячеек выключателей 220 кВ (2 шт.) с выполнением сопутствующего объема работ</t>
  </si>
  <si>
    <t>Запрос предложений в электронной форме</t>
  </si>
  <si>
    <t>ОБЩЕСТВО С ОГРАНИЧЕННОЙ ОТВЕТСТВЕННОСТЬЮ "УРАЛЖИЛСТРОЙ"; ОБЩЕСТВО С ОГРАНИЧЕННОЙ ОТВЕТСТВЕННОСТЬЮ "ИНСТИТУТ ПРОЕКТИРОВАНИЯ ЭНЕРГЕТИЧЕСКИХ СИСТЕМ"; ОБЩЕСТВО С ОГРАНИЧЕННОЙ ОТВЕТСТВЕННОСТЬЮ "КОМПЛЕКСЭНЕРГОПРОЕКТ"; АКЦИОНЕРНОЕ ОБЩЕСТВО "ПРОЕКТНО-ИНЖЕНЕРНЫЙ ЦЕНТР УРАЛТЭП"; ОБЩЕСТВО С ОГРАНИЧЕННОЙ ОТВЕТСТВЕННОСТЬЮ "СОЮЗЭНЕРГОПРОЕКТ"; АКЦИОНЕРНОЕ ОБЩЕСТВО "РЕМОНТЭНЕРГОМОНТАЖ И СЕРВИС"; ОБЩЕСТВО С ОГРАНИЧЕННОЙ ОТВЕТСТВЕННОСТЬЮ "ТЕХНО БАЗИС"; ОБЩЕСТВО С ОГРАНИЧЕННОЙ ОТВЕТСТВЕННОСТЬЮ "ТЕХНОЛОГИИ ЭФФЕКТИВНОГО ПРОЕКТИРОВАНИЯ"; ОБЩЕСТВО С ОГРАНИЧЕННОЙ ОТВЕТСТВЕННОСТЬЮ "АРСИСПРО"; ОТКРЫТОЕ АКЦИОНЕРНОЕ ОБЩЕСТВО "ИНЖЕНЕРНО-ДИАГНОСТИЧЕСКИЙ ЦЕНТР"; Общество с ограниченной ответственностью "Проектный Центр Сибири"; АКЦИОНЕРНОЕ ОБЩЕСТВО "ЧЕБОКСАРСКИЙ ЭЛЕКТРОАППАРАТНЫЙ ЗАВОД"; Индивидуальный предприниматель АНДРЕЕВ АНДРЕЙ ВЛАДИМИРОВИЧ; ОБЩЕСТВО С ОГРАНИЧЕННОЙ ОТВЕТСТВЕННОСТЬЮ "СИБЭНЕРГОТЕХСЕРВИС"; ОБЩЕСТВО С ОГРАНИЧЕННОЙ ОТВЕТСТВЕННОСТЬЮ "ВЕЛЛЭНЕРДЖИ"; Общество с ограниченной ответственностью "Инженерный Проектный Центр"</t>
  </si>
  <si>
    <t>3700,00; 4220,00; 3600,00; 4474,65; 4300,00; 4685,50; 3514,40; 4632,15; 3900; 4400; 4665,50; 3750,00; 4685,00; 3654,68; 4680,50; 4685,50</t>
  </si>
  <si>
    <t>ОБЩЕСТВО С ОГРАНИЧЕННОЙ ОТВЕТСТВЕННОСТЬЮ "УРАЛЖИЛСТРОЙ"; ОБЩЕСТВО С ОГРАНИЧЕННОЙ ОТВЕТСТВЕННОСТЬЮ "КОМПЛЕКСЭНЕРГОПРОЕКТ"; АКЦИОНЕРНОЕ ОБЩЕСТВО "ПРОЕКТНО-ИНЖЕНЕРНЫЙ ЦЕНТР УРАЛТЭП"; АКЦИОНЕРНОЕ ОБЩЕСТВО "РЕМОНТЭНЕРГОМОНТАЖ И СЕРВИС"; ОБЩЕСТВО С ОГРАНИЧЕННОЙ ОТВЕТСТВЕННОСТЬЮ "ТЕХНО БАЗИС"; ОБЩЕСТВО С ОГРАНИЧЕННОЙ ОТВЕТСТВЕННОСТЬЮ "ТЕХНОЛОГИИ ЭФФЕКТИВНОГО ПРОЕКТИРОВАНИЯ"; ОБЩЕСТВО С ОГРАНИЧЕННОЙ ОТВЕТСТВЕННОСТЬЮ "АРСИСПРО"; ОТКРЫТОЕ АКЦИОНЕРНОЕ ОБЩЕСТВО "ИНЖЕНЕРНО-ДИАГНОСТИЧЕСКИЙ ЦЕНТР"; АКЦИОНЕРНОЕ ОБЩЕСТВО "ЧЕБОКСАРСКИЙ ЭЛЕКТРОАППАРАТНЫЙ ЗАВОД"; Индивидуальный предприниматель АНДРЕЕВ АНДРЕЙ ВЛАДИМИРОВИЧ; ОБЩЕСТВО С ОГРАНИЧЕННОЙ ОТВЕТСТВЕННОСТЬЮ "СИБЭНЕРГОТЕХСЕРВИС"; ОБЩЕСТВО С ОГРАНИЧЕННОЙ ОТВЕТСТВЕННОСТЬЮ "ВЕЛЛЭНЕРДЖИ"; Общество с ограниченной ответственностью "Инженерный Проектный Центр"</t>
  </si>
  <si>
    <t xml:space="preserve"> -; 3980,00; -; -; 4100,00; -; -; -; -; -; 3450,00; -; -; -; -; -;</t>
  </si>
  <si>
    <t>ОБЩЕСТВО С ОГРАНИЧЕННОЙ ОТВЕТСТВЕННОСТЬЮ "ИНСТИТУТ ПРОЕКТИРОВАНИЯ ЭНЕРГЕТИЧЕСКИХ СИСТЕМ"</t>
  </si>
  <si>
    <t>ООО  "ИНСТИТУТ ПРОЕКТИРОВАНИЯ ЭНЕРГЕТИЧЕСКИХ СИСТЕМ"</t>
  </si>
  <si>
    <t>ИП-20-00067 от 20.03.2020</t>
  </si>
  <si>
    <t>1.2.1.1 Реконструкция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</si>
  <si>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</si>
  <si>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</si>
  <si>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Проектно-сметная документация утвержденная приказами: № 792 от 02.11.2022; 
№ 792/1 от 11.09.2023</t>
  </si>
  <si>
    <t>г. Новосибирск</t>
  </si>
  <si>
    <t>не требуется</t>
  </si>
  <si>
    <t>не относится</t>
  </si>
  <si>
    <t>+</t>
  </si>
  <si>
    <t>26,02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</si>
  <si>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</si>
  <si>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 xml:space="preserve">Замена отделителей и короткозамыкателей на ПС позволит:
- уменьшить время ликвидации КЗ;
- не создавать искусственные короткие замыкания;
- селективно отключать только поврежденный трансформатор при работе защит;
- повысить безопасность обслуживающего персонала;
- снизить долю коммутационного оборудования со сверхнормативным сроком эксплуатации.
</t>
  </si>
  <si>
    <t>ПС 220 кВ Строительная</t>
  </si>
  <si>
    <t>85898,33 тыс. руб. с НДС на 1 выключатель 220 кВ</t>
  </si>
  <si>
    <t>1 этап 1-го пуского - замена ОД КЗ 1Т;
1 этап 2-го пуского - замена разъединителей яч. 1Т-40;
2 этап 1-го пуского - замена ОД КЗ 2Т;
2 этап 2-го пуского - замена разъединителей яч. 2Т-40;
3 этап - реконструкция УТМ;
4 этап - реализация УРОВ ПС 220 кВ Строительная.</t>
  </si>
  <si>
    <t>1. Процент износа существующих коммутационных аппаратов достигает 100%.
2. Заключение акта технического освидетельствования № ПС-8/09-2020 от 30.09.2020.</t>
  </si>
  <si>
    <t>С</t>
  </si>
  <si>
    <t>Сибирский Федеральный округ, Новосибирская область, г. Новосибирск</t>
  </si>
  <si>
    <t>ОД/КЗ</t>
  </si>
  <si>
    <t>Элегазовый выключатель</t>
  </si>
  <si>
    <t>ОД/КЗ-220</t>
  </si>
  <si>
    <t>В-220</t>
  </si>
  <si>
    <t>1993</t>
  </si>
  <si>
    <t xml:space="preserve">Акт № ПС-8/09-2020 от 30.09.2020 технического освидетельствования ПС 220 кВ Строительная                                  
</t>
  </si>
  <si>
    <t>Оборудование, которое имеет дефекты, его эксплуатация сопряжена с вероятностью технологических нарушений, но допускается к работе при проведении мероприятий в установленный срок</t>
  </si>
  <si>
    <t/>
  </si>
  <si>
    <t>2;4</t>
  </si>
  <si>
    <t>1;2;3;4</t>
  </si>
  <si>
    <t>80%</t>
  </si>
  <si>
    <t>100%</t>
  </si>
  <si>
    <t>КВЛ по состоянию на 01.01.2025, тыс. руб. без НДС (без ФОТ)</t>
  </si>
  <si>
    <t>ФИН по состоянию на 01.01.2025, тыс. руб. с НДС (без взаимозачетов)</t>
  </si>
  <si>
    <t>85%</t>
  </si>
  <si>
    <t>Заключение договора на СМР по выполнению работ на 3 этапе нецелесообразно, так как смежным титулом M_00.0014.000014 работы на ПС в части ТМ завершаются в полном объеме</t>
  </si>
  <si>
    <t>Год раскрытия информации: 2025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</si>
</sst>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A5" sqref="A5:C5"/>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582</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443</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549</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550</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553</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554</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554</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554</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554</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554</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555</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554</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554</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554</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556</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554</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2</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1.575</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557</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51.375673382056817</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I14" zoomScale="80" zoomScaleSheetLayoutView="80" workbookViewId="0">
      <selection activeCell="AX14"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c r="AW7" s="310"/>
    </row>
    <row r="8" spans="1:49"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c r="AW8" s="310"/>
    </row>
    <row r="9" spans="1:49" x14ac:dyDescent="0.25">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c r="AW9" s="311"/>
    </row>
    <row r="10" spans="1:49" ht="15.75" x14ac:dyDescent="0.25">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c r="AW10" s="315"/>
    </row>
    <row r="11" spans="1:49"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c r="AW11" s="310"/>
    </row>
    <row r="12" spans="1:49" x14ac:dyDescent="0.25">
      <c r="A12" s="311" t="str">
        <f>'1. паспорт местоположение'!A12:C12</f>
        <v>M_00.0005.000005</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c r="AW12" s="311"/>
    </row>
    <row r="13" spans="1:49" ht="15.75" x14ac:dyDescent="0.25">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row>
    <row r="14" spans="1:49"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c r="AW14" s="316"/>
    </row>
    <row r="15" spans="1:49" x14ac:dyDescent="0.25">
      <c r="A15" s="311" t="str">
        <f>'1. паспорт местоположение'!A15:C15</f>
        <v>Реконструкция схемы ОРУ 220 кВ ПС 220 кВ Строительная с заменой ОД, КЗ 220 кВ (2 шт.) на элегазовые выключатели с установкой системы СОПТ (1 шт.), УРЗА (2 шт.), заменой разъединителей (6 шт.), установкой оборудования ВЧ связи (2 шт.), устройства телемеханики (1 шт.), ТН (6 шт.) и выполнением сопутствующего объема работ</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c r="AW15" s="311"/>
    </row>
    <row r="16" spans="1:49" ht="15.75" x14ac:dyDescent="0.25">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row>
    <row r="17" spans="1:56"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c r="AW17" s="351"/>
    </row>
    <row r="18" spans="1:56"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c r="AW18" s="351"/>
    </row>
    <row r="19" spans="1:56"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c r="AW19" s="351"/>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53" t="s">
        <v>403</v>
      </c>
      <c r="B21" s="453"/>
      <c r="C21" s="453"/>
      <c r="D21" s="453"/>
      <c r="E21" s="453"/>
      <c r="F21" s="453"/>
      <c r="G21" s="453"/>
      <c r="H21" s="453"/>
      <c r="I21" s="453"/>
      <c r="J21" s="453"/>
      <c r="K21" s="453"/>
      <c r="L21" s="453"/>
      <c r="M21" s="453"/>
      <c r="N21" s="453"/>
      <c r="O21" s="453"/>
      <c r="P21" s="453"/>
      <c r="Q21" s="453"/>
      <c r="R21" s="453"/>
      <c r="S21" s="453"/>
      <c r="T21" s="453"/>
      <c r="U21" s="453"/>
      <c r="V21" s="453"/>
      <c r="W21" s="453"/>
      <c r="X21" s="453"/>
      <c r="Y21" s="453"/>
      <c r="Z21" s="453"/>
      <c r="AA21" s="453"/>
      <c r="AB21" s="453"/>
      <c r="AC21" s="453"/>
      <c r="AD21" s="453"/>
      <c r="AE21" s="453"/>
      <c r="AF21" s="453"/>
      <c r="AG21" s="453"/>
      <c r="AH21" s="453"/>
      <c r="AI21" s="453"/>
      <c r="AJ21" s="453"/>
      <c r="AK21" s="453"/>
      <c r="AL21" s="453"/>
      <c r="AM21" s="453"/>
      <c r="AN21" s="453"/>
      <c r="AO21" s="453"/>
      <c r="AP21" s="453"/>
      <c r="AQ21" s="453"/>
      <c r="AR21" s="453"/>
      <c r="AS21" s="453"/>
      <c r="AT21" s="453"/>
      <c r="AU21" s="453"/>
      <c r="AV21" s="453"/>
      <c r="AW21" s="453"/>
    </row>
    <row r="22" spans="1:56" s="20" customFormat="1" ht="58.5" customHeight="1" x14ac:dyDescent="0.25">
      <c r="A22" s="444" t="s">
        <v>50</v>
      </c>
      <c r="B22" s="455" t="s">
        <v>24</v>
      </c>
      <c r="C22" s="444" t="s">
        <v>49</v>
      </c>
      <c r="D22" s="444" t="s">
        <v>48</v>
      </c>
      <c r="E22" s="458" t="s">
        <v>414</v>
      </c>
      <c r="F22" s="459"/>
      <c r="G22" s="459"/>
      <c r="H22" s="459"/>
      <c r="I22" s="459"/>
      <c r="J22" s="459"/>
      <c r="K22" s="459"/>
      <c r="L22" s="460"/>
      <c r="M22" s="444" t="s">
        <v>47</v>
      </c>
      <c r="N22" s="444" t="s">
        <v>46</v>
      </c>
      <c r="O22" s="444" t="s">
        <v>45</v>
      </c>
      <c r="P22" s="439" t="s">
        <v>206</v>
      </c>
      <c r="Q22" s="439" t="s">
        <v>44</v>
      </c>
      <c r="R22" s="439" t="s">
        <v>43</v>
      </c>
      <c r="S22" s="439" t="s">
        <v>42</v>
      </c>
      <c r="T22" s="439"/>
      <c r="U22" s="461" t="s">
        <v>41</v>
      </c>
      <c r="V22" s="461" t="s">
        <v>40</v>
      </c>
      <c r="W22" s="439" t="s">
        <v>39</v>
      </c>
      <c r="X22" s="439" t="s">
        <v>38</v>
      </c>
      <c r="Y22" s="439" t="s">
        <v>37</v>
      </c>
      <c r="Z22" s="446" t="s">
        <v>36</v>
      </c>
      <c r="AA22" s="439" t="s">
        <v>35</v>
      </c>
      <c r="AB22" s="439" t="s">
        <v>34</v>
      </c>
      <c r="AC22" s="439" t="s">
        <v>33</v>
      </c>
      <c r="AD22" s="439" t="s">
        <v>32</v>
      </c>
      <c r="AE22" s="439" t="s">
        <v>431</v>
      </c>
      <c r="AF22" s="439" t="s">
        <v>31</v>
      </c>
      <c r="AG22" s="439"/>
      <c r="AH22" s="439"/>
      <c r="AI22" s="439"/>
      <c r="AJ22" s="439"/>
      <c r="AK22" s="439"/>
      <c r="AL22" s="439"/>
      <c r="AM22" s="439" t="s">
        <v>30</v>
      </c>
      <c r="AN22" s="439"/>
      <c r="AO22" s="439"/>
      <c r="AP22" s="439"/>
      <c r="AQ22" s="439" t="s">
        <v>29</v>
      </c>
      <c r="AR22" s="439"/>
      <c r="AS22" s="439" t="s">
        <v>28</v>
      </c>
      <c r="AT22" s="439" t="s">
        <v>27</v>
      </c>
      <c r="AU22" s="439" t="s">
        <v>442</v>
      </c>
      <c r="AV22" s="439" t="s">
        <v>26</v>
      </c>
      <c r="AW22" s="447" t="s">
        <v>25</v>
      </c>
      <c r="AX22" s="464" t="s">
        <v>578</v>
      </c>
      <c r="AY22" s="464" t="s">
        <v>579</v>
      </c>
      <c r="AZ22" s="464" t="s">
        <v>434</v>
      </c>
      <c r="BA22" s="464" t="s">
        <v>435</v>
      </c>
      <c r="BB22" s="464" t="s">
        <v>330</v>
      </c>
      <c r="BC22" s="464"/>
      <c r="BD22" s="464"/>
    </row>
    <row r="23" spans="1:56" s="20" customFormat="1" ht="64.5" customHeight="1" x14ac:dyDescent="0.25">
      <c r="A23" s="454"/>
      <c r="B23" s="456"/>
      <c r="C23" s="454"/>
      <c r="D23" s="454"/>
      <c r="E23" s="449" t="s">
        <v>23</v>
      </c>
      <c r="F23" s="440" t="s">
        <v>129</v>
      </c>
      <c r="G23" s="440" t="s">
        <v>128</v>
      </c>
      <c r="H23" s="440" t="s">
        <v>127</v>
      </c>
      <c r="I23" s="442" t="s">
        <v>349</v>
      </c>
      <c r="J23" s="442" t="s">
        <v>350</v>
      </c>
      <c r="K23" s="442" t="s">
        <v>351</v>
      </c>
      <c r="L23" s="440" t="s">
        <v>78</v>
      </c>
      <c r="M23" s="454"/>
      <c r="N23" s="454"/>
      <c r="O23" s="454"/>
      <c r="P23" s="439"/>
      <c r="Q23" s="439"/>
      <c r="R23" s="439"/>
      <c r="S23" s="451" t="s">
        <v>1</v>
      </c>
      <c r="T23" s="451" t="s">
        <v>11</v>
      </c>
      <c r="U23" s="461"/>
      <c r="V23" s="461"/>
      <c r="W23" s="439"/>
      <c r="X23" s="439"/>
      <c r="Y23" s="439"/>
      <c r="Z23" s="439"/>
      <c r="AA23" s="439"/>
      <c r="AB23" s="439"/>
      <c r="AC23" s="439"/>
      <c r="AD23" s="439"/>
      <c r="AE23" s="439"/>
      <c r="AF23" s="439" t="s">
        <v>22</v>
      </c>
      <c r="AG23" s="439"/>
      <c r="AH23" s="439"/>
      <c r="AI23" s="439" t="s">
        <v>21</v>
      </c>
      <c r="AJ23" s="439"/>
      <c r="AK23" s="444" t="s">
        <v>20</v>
      </c>
      <c r="AL23" s="444" t="s">
        <v>19</v>
      </c>
      <c r="AM23" s="444" t="s">
        <v>18</v>
      </c>
      <c r="AN23" s="444" t="s">
        <v>17</v>
      </c>
      <c r="AO23" s="444" t="s">
        <v>16</v>
      </c>
      <c r="AP23" s="444" t="s">
        <v>15</v>
      </c>
      <c r="AQ23" s="444" t="s">
        <v>14</v>
      </c>
      <c r="AR23" s="462" t="s">
        <v>11</v>
      </c>
      <c r="AS23" s="439"/>
      <c r="AT23" s="439"/>
      <c r="AU23" s="439"/>
      <c r="AV23" s="439"/>
      <c r="AW23" s="448"/>
      <c r="AX23" s="465"/>
      <c r="AY23" s="465"/>
      <c r="AZ23" s="465"/>
      <c r="BA23" s="465"/>
      <c r="BB23" s="465"/>
      <c r="BC23" s="465"/>
      <c r="BD23" s="465"/>
    </row>
    <row r="24" spans="1:56" s="20" customFormat="1" ht="96.75" customHeight="1" x14ac:dyDescent="0.25">
      <c r="A24" s="445"/>
      <c r="B24" s="457"/>
      <c r="C24" s="445"/>
      <c r="D24" s="445"/>
      <c r="E24" s="450"/>
      <c r="F24" s="441"/>
      <c r="G24" s="441"/>
      <c r="H24" s="441"/>
      <c r="I24" s="443"/>
      <c r="J24" s="443"/>
      <c r="K24" s="443"/>
      <c r="L24" s="441"/>
      <c r="M24" s="445"/>
      <c r="N24" s="445"/>
      <c r="O24" s="445"/>
      <c r="P24" s="439"/>
      <c r="Q24" s="439"/>
      <c r="R24" s="439"/>
      <c r="S24" s="452"/>
      <c r="T24" s="452"/>
      <c r="U24" s="461"/>
      <c r="V24" s="461"/>
      <c r="W24" s="439"/>
      <c r="X24" s="439"/>
      <c r="Y24" s="439"/>
      <c r="Z24" s="439"/>
      <c r="AA24" s="439"/>
      <c r="AB24" s="439"/>
      <c r="AC24" s="439"/>
      <c r="AD24" s="439"/>
      <c r="AE24" s="439"/>
      <c r="AF24" s="116" t="s">
        <v>13</v>
      </c>
      <c r="AG24" s="150" t="s">
        <v>432</v>
      </c>
      <c r="AH24" s="116" t="s">
        <v>12</v>
      </c>
      <c r="AI24" s="117" t="s">
        <v>1</v>
      </c>
      <c r="AJ24" s="117" t="s">
        <v>11</v>
      </c>
      <c r="AK24" s="445"/>
      <c r="AL24" s="445"/>
      <c r="AM24" s="445"/>
      <c r="AN24" s="445"/>
      <c r="AO24" s="445"/>
      <c r="AP24" s="445"/>
      <c r="AQ24" s="445"/>
      <c r="AR24" s="463"/>
      <c r="AS24" s="439"/>
      <c r="AT24" s="439"/>
      <c r="AU24" s="439"/>
      <c r="AV24" s="439"/>
      <c r="AW24" s="448"/>
      <c r="AX24" s="466"/>
      <c r="AY24" s="466"/>
      <c r="AZ24" s="466"/>
      <c r="BA24" s="466"/>
      <c r="BB24" s="466"/>
      <c r="BC24" s="466"/>
      <c r="BD24" s="466"/>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45656</v>
      </c>
      <c r="E26" s="177">
        <v>3</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164630.23492000002</v>
      </c>
      <c r="Q26" s="177" t="s">
        <v>425</v>
      </c>
      <c r="R26" s="179">
        <f>SUM(R27:R86)</f>
        <v>164630.23492000002</v>
      </c>
      <c r="S26" s="177" t="s">
        <v>425</v>
      </c>
      <c r="T26" s="177" t="s">
        <v>425</v>
      </c>
      <c r="U26" s="177" t="s">
        <v>425</v>
      </c>
      <c r="V26" s="177" t="s">
        <v>425</v>
      </c>
      <c r="W26" s="177" t="s">
        <v>425</v>
      </c>
      <c r="X26" s="177" t="s">
        <v>425</v>
      </c>
      <c r="Y26" s="177" t="s">
        <v>425</v>
      </c>
      <c r="Z26" s="177" t="s">
        <v>425</v>
      </c>
      <c r="AA26" s="177" t="s">
        <v>425</v>
      </c>
      <c r="AB26" s="179">
        <f>SUM(AB27:AB86)</f>
        <v>163456.97</v>
      </c>
      <c r="AC26" s="177" t="s">
        <v>425</v>
      </c>
      <c r="AD26" s="179">
        <f>SUM(AD27:AD86)</f>
        <v>196148.364</v>
      </c>
      <c r="AE26" s="179">
        <f>SUM(AE27:AE86)</f>
        <v>88987.815839999996</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89295.839999999982</v>
      </c>
      <c r="AY26" s="179">
        <f t="shared" si="46"/>
        <v>107160.54816000001</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509</v>
      </c>
      <c r="N27" s="214" t="s">
        <v>510</v>
      </c>
      <c r="O27" s="214" t="s">
        <v>511</v>
      </c>
      <c r="P27" s="215">
        <v>51339.14</v>
      </c>
      <c r="Q27" s="214" t="s">
        <v>512</v>
      </c>
      <c r="R27" s="215">
        <v>51339.14</v>
      </c>
      <c r="S27" s="214" t="s">
        <v>513</v>
      </c>
      <c r="T27" s="214" t="s">
        <v>513</v>
      </c>
      <c r="U27" s="214">
        <v>3</v>
      </c>
      <c r="V27" s="214">
        <v>1</v>
      </c>
      <c r="W27" s="214" t="s">
        <v>514</v>
      </c>
      <c r="X27" s="214">
        <v>51339.14</v>
      </c>
      <c r="Y27" s="214" t="s">
        <v>515</v>
      </c>
      <c r="Z27" s="214" t="s">
        <v>425</v>
      </c>
      <c r="AA27" s="214">
        <v>51339.14</v>
      </c>
      <c r="AB27" s="215">
        <v>51339.14</v>
      </c>
      <c r="AC27" s="214" t="s">
        <v>514</v>
      </c>
      <c r="AD27" s="215">
        <v>61606.967999999993</v>
      </c>
      <c r="AE27" s="291">
        <f>IF(IFERROR(AD27-AY27,"нд")&lt;0,0,IFERROR(AD27-AY27,"нд"))</f>
        <v>19117.135439999991</v>
      </c>
      <c r="AF27" s="214">
        <v>32211176502</v>
      </c>
      <c r="AG27" s="214" t="s">
        <v>516</v>
      </c>
      <c r="AH27" s="214" t="s">
        <v>517</v>
      </c>
      <c r="AI27" s="216">
        <v>44620</v>
      </c>
      <c r="AJ27" s="216">
        <v>44623</v>
      </c>
      <c r="AK27" s="216">
        <v>44636</v>
      </c>
      <c r="AL27" s="216">
        <v>44643</v>
      </c>
      <c r="AM27" s="214" t="s">
        <v>425</v>
      </c>
      <c r="AN27" s="214" t="s">
        <v>425</v>
      </c>
      <c r="AO27" s="214" t="s">
        <v>425</v>
      </c>
      <c r="AP27" s="214" t="s">
        <v>425</v>
      </c>
      <c r="AQ27" s="216">
        <v>44663</v>
      </c>
      <c r="AR27" s="216">
        <v>44657</v>
      </c>
      <c r="AS27" s="216">
        <v>44663</v>
      </c>
      <c r="AT27" s="216">
        <v>44657</v>
      </c>
      <c r="AU27" s="216">
        <v>45290</v>
      </c>
      <c r="AV27" s="214" t="s">
        <v>425</v>
      </c>
      <c r="AW27" s="214" t="s">
        <v>425</v>
      </c>
      <c r="AX27" s="217">
        <v>35403.576999999997</v>
      </c>
      <c r="AY27" s="217">
        <v>42489.832560000003</v>
      </c>
      <c r="AZ27" s="215" t="s">
        <v>518</v>
      </c>
      <c r="BA27" s="215" t="s">
        <v>519</v>
      </c>
      <c r="BB27" s="215" t="s">
        <v>520</v>
      </c>
      <c r="BC27" s="215" t="s">
        <v>521</v>
      </c>
      <c r="BD27" s="215" t="str">
        <f>CONCATENATE(BB27,", ",BA27,", ",N27,", ","договор № ",BC27)</f>
        <v>АО "РЭМиС", СМР, Выполнение строительно-монтажных и пуско-наладочных работ по проекту  "Реконструкция ПС 220 кВ Строительная в части замены ОД, КЗ 220 кВ, установки ячеек выключателей 220 кВ (2 шт.) с выполнением сопутствующего объема работ", договор № ИП-22-00071 от 06.04.2022</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522</v>
      </c>
      <c r="N28" s="214" t="s">
        <v>523</v>
      </c>
      <c r="O28" s="214" t="s">
        <v>511</v>
      </c>
      <c r="P28" s="215">
        <v>80984.27</v>
      </c>
      <c r="Q28" s="214" t="s">
        <v>512</v>
      </c>
      <c r="R28" s="215">
        <v>80984.27</v>
      </c>
      <c r="S28" s="214" t="s">
        <v>524</v>
      </c>
      <c r="T28" s="214" t="s">
        <v>524</v>
      </c>
      <c r="U28" s="214" t="s">
        <v>425</v>
      </c>
      <c r="V28" s="214" t="s">
        <v>425</v>
      </c>
      <c r="W28" s="214" t="s">
        <v>425</v>
      </c>
      <c r="X28" s="214" t="s">
        <v>425</v>
      </c>
      <c r="Y28" s="214" t="s">
        <v>425</v>
      </c>
      <c r="Z28" s="214" t="s">
        <v>425</v>
      </c>
      <c r="AA28" s="214" t="s">
        <v>425</v>
      </c>
      <c r="AB28" s="215">
        <v>80984.27</v>
      </c>
      <c r="AC28" s="214" t="s">
        <v>525</v>
      </c>
      <c r="AD28" s="215">
        <v>97181.123999999996</v>
      </c>
      <c r="AE28" s="291">
        <f t="shared" ref="AE28:AE86" si="49">IF(IFERROR(AD28-AY28,"нд")&lt;0,0,IFERROR(AD28-AY28,"нд"))</f>
        <v>49807.347599999994</v>
      </c>
      <c r="AF28" s="214" t="s">
        <v>425</v>
      </c>
      <c r="AG28" s="214" t="s">
        <v>526</v>
      </c>
      <c r="AH28" s="214" t="s">
        <v>425</v>
      </c>
      <c r="AI28" s="216" t="s">
        <v>425</v>
      </c>
      <c r="AJ28" s="216" t="s">
        <v>425</v>
      </c>
      <c r="AK28" s="216" t="s">
        <v>425</v>
      </c>
      <c r="AL28" s="216" t="s">
        <v>425</v>
      </c>
      <c r="AM28" s="214" t="s">
        <v>527</v>
      </c>
      <c r="AN28" s="214" t="s">
        <v>528</v>
      </c>
      <c r="AO28" s="214">
        <v>43997</v>
      </c>
      <c r="AP28" s="214" t="s">
        <v>529</v>
      </c>
      <c r="AQ28" s="216">
        <v>44039</v>
      </c>
      <c r="AR28" s="216">
        <v>43998</v>
      </c>
      <c r="AS28" s="216">
        <v>44039</v>
      </c>
      <c r="AT28" s="216">
        <v>44039</v>
      </c>
      <c r="AU28" s="216">
        <v>44555</v>
      </c>
      <c r="AV28" s="214" t="s">
        <v>530</v>
      </c>
      <c r="AW28" s="214" t="s">
        <v>425</v>
      </c>
      <c r="AX28" s="215">
        <v>39478.146999999997</v>
      </c>
      <c r="AY28" s="215">
        <v>47373.776400000002</v>
      </c>
      <c r="AZ28" s="215" t="s">
        <v>518</v>
      </c>
      <c r="BA28" s="215" t="s">
        <v>519</v>
      </c>
      <c r="BB28" s="215" t="s">
        <v>520</v>
      </c>
      <c r="BC28" s="215" t="s">
        <v>531</v>
      </c>
      <c r="BD28" s="215" t="str">
        <f t="shared" ref="BD28:BD86" si="50">CONCATENATE(BB28,", ",BA28,", ",N28,", ","договор № ",BC28)</f>
        <v>АО "РЭМиС", СМР, Выполнение строительно-монтажных, пусконаладочных работ по реконструкции ПС 220 кВ АО "Электромагистраль" с поставкой коммутационного оборудования, договор № ИП-20-00157 от 16.06.2020</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509</v>
      </c>
      <c r="N29" s="214" t="s">
        <v>532</v>
      </c>
      <c r="O29" s="214" t="s">
        <v>511</v>
      </c>
      <c r="P29" s="215">
        <v>27621.326410000001</v>
      </c>
      <c r="Q29" s="214" t="s">
        <v>512</v>
      </c>
      <c r="R29" s="215">
        <v>27621.326410000001</v>
      </c>
      <c r="S29" s="214" t="s">
        <v>513</v>
      </c>
      <c r="T29" s="214" t="s">
        <v>513</v>
      </c>
      <c r="U29" s="214">
        <v>3</v>
      </c>
      <c r="V29" s="214">
        <v>2</v>
      </c>
      <c r="W29" s="214" t="s">
        <v>533</v>
      </c>
      <c r="X29" s="214" t="s">
        <v>534</v>
      </c>
      <c r="Y29" s="214" t="s">
        <v>515</v>
      </c>
      <c r="Z29" s="214">
        <v>1</v>
      </c>
      <c r="AA29" s="214" t="s">
        <v>535</v>
      </c>
      <c r="AB29" s="215">
        <v>27153.56</v>
      </c>
      <c r="AC29" s="214" t="s">
        <v>536</v>
      </c>
      <c r="AD29" s="215">
        <v>32584.272000000001</v>
      </c>
      <c r="AE29" s="291">
        <f t="shared" si="49"/>
        <v>20063.3328</v>
      </c>
      <c r="AF29" s="214">
        <v>32413227967</v>
      </c>
      <c r="AG29" s="214" t="s">
        <v>516</v>
      </c>
      <c r="AH29" s="214" t="s">
        <v>537</v>
      </c>
      <c r="AI29" s="216">
        <v>45322</v>
      </c>
      <c r="AJ29" s="216">
        <v>45321</v>
      </c>
      <c r="AK29" s="216">
        <v>45343</v>
      </c>
      <c r="AL29" s="216">
        <v>45369</v>
      </c>
      <c r="AM29" s="214" t="s">
        <v>425</v>
      </c>
      <c r="AN29" s="214" t="s">
        <v>425</v>
      </c>
      <c r="AO29" s="214" t="s">
        <v>425</v>
      </c>
      <c r="AP29" s="214" t="s">
        <v>425</v>
      </c>
      <c r="AQ29" s="216">
        <v>45412</v>
      </c>
      <c r="AR29" s="216">
        <v>45386</v>
      </c>
      <c r="AS29" s="216">
        <v>45412</v>
      </c>
      <c r="AT29" s="216">
        <v>45386</v>
      </c>
      <c r="AU29" s="216">
        <v>45688</v>
      </c>
      <c r="AV29" s="214" t="s">
        <v>425</v>
      </c>
      <c r="AW29" s="214" t="s">
        <v>425</v>
      </c>
      <c r="AX29" s="215">
        <v>10434.116</v>
      </c>
      <c r="AY29" s="215">
        <v>12520.939200000001</v>
      </c>
      <c r="AZ29" s="215" t="s">
        <v>518</v>
      </c>
      <c r="BA29" s="215" t="s">
        <v>509</v>
      </c>
      <c r="BB29" s="215" t="s">
        <v>536</v>
      </c>
      <c r="BC29" s="215" t="s">
        <v>538</v>
      </c>
      <c r="BD29" s="215" t="str">
        <f t="shared" si="50"/>
        <v>ОБЩЕСТВО С ОГРАНИЧЕННОЙ ОТВЕТСТВЕННОСТЬЮ "ЭКРА-СИБИРЬ", СМР, ПНР, Выполнение   строительно-монтажных и пусконаладочных работ по проекту "Реконструкция ПС 220 кВ Строительная в части замены ОД, КЗ 220 кВ, установки ячеек выключателей 220 кВ (2 шт.) с выполнением сопутствующего объема работ" (4 этап, оборудование ВЧ-связи и ПА), договор № ИП-24-00056 от 04.04.2024</v>
      </c>
    </row>
    <row r="30" spans="1:56" s="218" customFormat="1" ht="409.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539</v>
      </c>
      <c r="N30" s="214" t="s">
        <v>540</v>
      </c>
      <c r="O30" s="214" t="s">
        <v>511</v>
      </c>
      <c r="P30" s="215">
        <v>4685.4985100000004</v>
      </c>
      <c r="Q30" s="214" t="s">
        <v>512</v>
      </c>
      <c r="R30" s="215">
        <v>4685.4985100000004</v>
      </c>
      <c r="S30" s="214" t="s">
        <v>541</v>
      </c>
      <c r="T30" s="214" t="s">
        <v>541</v>
      </c>
      <c r="U30" s="214">
        <v>4</v>
      </c>
      <c r="V30" s="214">
        <v>16</v>
      </c>
      <c r="W30" s="214" t="s">
        <v>542</v>
      </c>
      <c r="X30" s="214" t="s">
        <v>543</v>
      </c>
      <c r="Y30" s="214" t="s">
        <v>544</v>
      </c>
      <c r="Z30" s="214">
        <v>1</v>
      </c>
      <c r="AA30" s="214" t="s">
        <v>545</v>
      </c>
      <c r="AB30" s="215">
        <v>3980</v>
      </c>
      <c r="AC30" s="214" t="s">
        <v>546</v>
      </c>
      <c r="AD30" s="215">
        <v>4776</v>
      </c>
      <c r="AE30" s="291">
        <f t="shared" si="49"/>
        <v>0</v>
      </c>
      <c r="AF30" s="214">
        <v>32008821784</v>
      </c>
      <c r="AG30" s="214" t="s">
        <v>516</v>
      </c>
      <c r="AH30" s="214" t="s">
        <v>517</v>
      </c>
      <c r="AI30" s="216">
        <v>43861</v>
      </c>
      <c r="AJ30" s="216">
        <v>43860</v>
      </c>
      <c r="AK30" s="216">
        <v>43875</v>
      </c>
      <c r="AL30" s="216">
        <v>43889</v>
      </c>
      <c r="AM30" s="214" t="s">
        <v>425</v>
      </c>
      <c r="AN30" s="214" t="s">
        <v>425</v>
      </c>
      <c r="AO30" s="214" t="s">
        <v>425</v>
      </c>
      <c r="AP30" s="214" t="s">
        <v>425</v>
      </c>
      <c r="AQ30" s="216">
        <v>43909</v>
      </c>
      <c r="AR30" s="216">
        <v>43910</v>
      </c>
      <c r="AS30" s="216">
        <v>43909</v>
      </c>
      <c r="AT30" s="216">
        <v>43910</v>
      </c>
      <c r="AU30" s="216">
        <v>44405</v>
      </c>
      <c r="AV30" s="214" t="s">
        <v>425</v>
      </c>
      <c r="AW30" s="214" t="s">
        <v>425</v>
      </c>
      <c r="AX30" s="215">
        <v>3980</v>
      </c>
      <c r="AY30" s="215">
        <v>4776</v>
      </c>
      <c r="AZ30" s="215" t="s">
        <v>518</v>
      </c>
      <c r="BA30" s="215" t="s">
        <v>539</v>
      </c>
      <c r="BB30" s="215" t="s">
        <v>547</v>
      </c>
      <c r="BC30" s="215" t="s">
        <v>548</v>
      </c>
      <c r="BD30" s="215" t="str">
        <f t="shared" si="50"/>
        <v>ООО  "ИНСТИТУТ ПРОЕКТИРОВАНИЯ ЭНЕРГЕТИЧЕСКИХ СИСТЕМ", ПИР, Выполнение проектно-изыскательских работ по реконструкции ПС 220 кВ Строительная в части замены ОД, КЗ 220 кВ, установки ячеек выключателей 220 кВ (2 шт.) с выполнением сопутствующего объема работ, договор № ИП-20-00067 от 20.03.2020</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71" t="str">
        <f>'1. паспорт местоположение'!A5:C5</f>
        <v>Год раскрытия информации: 2025 год</v>
      </c>
      <c r="B5" s="471"/>
      <c r="C5" s="62"/>
      <c r="D5" s="62"/>
      <c r="E5" s="62"/>
      <c r="F5" s="62"/>
      <c r="G5" s="62"/>
      <c r="H5" s="62"/>
    </row>
    <row r="6" spans="1:8" ht="18.75" x14ac:dyDescent="0.3">
      <c r="A6" s="121"/>
      <c r="B6" s="121"/>
      <c r="C6" s="121"/>
      <c r="D6" s="121"/>
      <c r="E6" s="121"/>
      <c r="F6" s="121"/>
      <c r="G6" s="121"/>
      <c r="H6" s="121"/>
    </row>
    <row r="7" spans="1:8" ht="18.75" x14ac:dyDescent="0.25">
      <c r="A7" s="310" t="s">
        <v>9</v>
      </c>
      <c r="B7" s="310"/>
      <c r="C7" s="120"/>
      <c r="D7" s="120"/>
      <c r="E7" s="120"/>
      <c r="F7" s="120"/>
      <c r="G7" s="120"/>
      <c r="H7" s="120"/>
    </row>
    <row r="8" spans="1:8" ht="18.75" x14ac:dyDescent="0.25">
      <c r="A8" s="120"/>
      <c r="B8" s="120"/>
      <c r="C8" s="120"/>
      <c r="D8" s="120"/>
      <c r="E8" s="120"/>
      <c r="F8" s="120"/>
      <c r="G8" s="120"/>
      <c r="H8" s="120"/>
    </row>
    <row r="9" spans="1:8" x14ac:dyDescent="0.25">
      <c r="A9" s="311" t="str">
        <f>'1. паспорт местоположение'!A9:C9</f>
        <v>Акционерное общество "Электромагистраль"</v>
      </c>
      <c r="B9" s="311"/>
      <c r="C9" s="118"/>
      <c r="D9" s="118"/>
      <c r="E9" s="118"/>
      <c r="F9" s="118"/>
      <c r="G9" s="118"/>
      <c r="H9" s="118"/>
    </row>
    <row r="10" spans="1:8" x14ac:dyDescent="0.25">
      <c r="A10" s="315" t="s">
        <v>8</v>
      </c>
      <c r="B10" s="31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1" t="str">
        <f>'1. паспорт местоположение'!A12:C12</f>
        <v>M_00.0005.000005</v>
      </c>
      <c r="B12" s="311"/>
      <c r="C12" s="118"/>
      <c r="D12" s="118"/>
      <c r="E12" s="118"/>
      <c r="F12" s="118"/>
      <c r="G12" s="118"/>
      <c r="H12" s="118"/>
    </row>
    <row r="13" spans="1:8" x14ac:dyDescent="0.25">
      <c r="A13" s="315" t="s">
        <v>7</v>
      </c>
      <c r="B13" s="315"/>
      <c r="C13" s="119"/>
      <c r="D13" s="119"/>
      <c r="E13" s="119"/>
      <c r="F13" s="119"/>
      <c r="G13" s="119"/>
      <c r="H13" s="119"/>
    </row>
    <row r="14" spans="1:8" ht="18.75" x14ac:dyDescent="0.25">
      <c r="A14" s="9"/>
      <c r="B14" s="9"/>
      <c r="C14" s="9"/>
      <c r="D14" s="9"/>
      <c r="E14" s="9"/>
      <c r="F14" s="9"/>
      <c r="G14" s="9"/>
      <c r="H14" s="9"/>
    </row>
    <row r="15" spans="1:8" ht="48" customHeight="1" x14ac:dyDescent="0.25">
      <c r="A15" s="424" t="str">
        <f>'1. паспорт местоположение'!A15:C15</f>
        <v>Реконструкция схемы ОРУ 220 кВ ПС 220 кВ Строительная с заменой ОД, КЗ 220 кВ (2 шт.) на элегазовые выключатели с установкой системы СОПТ (1 шт.), УРЗА (2 шт.), заменой разъединителей (6 шт.), установкой оборудования ВЧ связи (2 шт.), устройства телемеханики (1 шт.), ТН (6 шт.) и выполнением сопутствующего объема работ</v>
      </c>
      <c r="B15" s="424"/>
      <c r="C15" s="118"/>
      <c r="D15" s="118"/>
      <c r="E15" s="118"/>
      <c r="F15" s="118"/>
      <c r="G15" s="118"/>
      <c r="H15" s="118"/>
    </row>
    <row r="16" spans="1:8" x14ac:dyDescent="0.25">
      <c r="A16" s="315" t="s">
        <v>5</v>
      </c>
      <c r="B16" s="315"/>
      <c r="C16" s="119"/>
      <c r="D16" s="119"/>
      <c r="E16" s="119"/>
      <c r="F16" s="119"/>
      <c r="G16" s="119"/>
      <c r="H16" s="119"/>
    </row>
    <row r="17" spans="1:2" x14ac:dyDescent="0.25">
      <c r="B17" s="110"/>
    </row>
    <row r="18" spans="1:2" ht="33.75" customHeight="1" x14ac:dyDescent="0.25">
      <c r="A18" s="468" t="s">
        <v>404</v>
      </c>
      <c r="B18" s="469"/>
    </row>
    <row r="19" spans="1:2" x14ac:dyDescent="0.25">
      <c r="B19" s="37"/>
    </row>
    <row r="20" spans="1:2" x14ac:dyDescent="0.25">
      <c r="B20" s="111"/>
    </row>
    <row r="21" spans="1:2" x14ac:dyDescent="0.25">
      <c r="A21" s="157" t="s">
        <v>305</v>
      </c>
      <c r="B21" s="157" t="s">
        <v>560</v>
      </c>
    </row>
    <row r="22" spans="1:2" x14ac:dyDescent="0.25">
      <c r="A22" s="157" t="s">
        <v>306</v>
      </c>
      <c r="B22" s="157" t="s">
        <v>565</v>
      </c>
    </row>
    <row r="23" spans="1:2" x14ac:dyDescent="0.25">
      <c r="A23" s="157" t="s">
        <v>288</v>
      </c>
      <c r="B23" s="157" t="s">
        <v>551</v>
      </c>
    </row>
    <row r="24" spans="1:2" x14ac:dyDescent="0.25">
      <c r="A24" s="157" t="s">
        <v>307</v>
      </c>
      <c r="B24" s="157" t="s">
        <v>425</v>
      </c>
    </row>
    <row r="25" spans="1:2" x14ac:dyDescent="0.25">
      <c r="A25" s="158" t="s">
        <v>308</v>
      </c>
      <c r="B25" s="175">
        <v>46021</v>
      </c>
    </row>
    <row r="26" spans="1:2" x14ac:dyDescent="0.25">
      <c r="A26" s="158" t="s">
        <v>309</v>
      </c>
      <c r="B26" s="160" t="s">
        <v>564</v>
      </c>
    </row>
    <row r="27" spans="1:2" x14ac:dyDescent="0.25">
      <c r="A27" s="160" t="str">
        <f>CONCATENATE("Стоимость проекта в прогнозных ценах, млн. руб. с НДС")</f>
        <v>Стоимость проекта в прогнозных ценах, млн. руб. с НДС</v>
      </c>
      <c r="B27" s="171">
        <v>171.7966679721705</v>
      </c>
    </row>
    <row r="28" spans="1:2" ht="93.75" customHeight="1" x14ac:dyDescent="0.25">
      <c r="A28" s="159" t="s">
        <v>310</v>
      </c>
      <c r="B28" s="162" t="s">
        <v>552</v>
      </c>
    </row>
    <row r="29" spans="1:2" ht="28.5" x14ac:dyDescent="0.25">
      <c r="A29" s="160" t="s">
        <v>311</v>
      </c>
      <c r="B29" s="171">
        <f>'7. Паспорт отчет о закупке'!$AB$26*1.2/1000</f>
        <v>196.14836400000002</v>
      </c>
    </row>
    <row r="30" spans="1:2" ht="28.5" x14ac:dyDescent="0.25">
      <c r="A30" s="160" t="s">
        <v>312</v>
      </c>
      <c r="B30" s="171">
        <f>'7. Паспорт отчет о закупке'!$AD$26/1000</f>
        <v>196.14836400000002</v>
      </c>
    </row>
    <row r="31" spans="1:2" x14ac:dyDescent="0.25">
      <c r="A31" s="159" t="s">
        <v>313</v>
      </c>
      <c r="B31" s="161"/>
    </row>
    <row r="32" spans="1:2" ht="28.5" x14ac:dyDescent="0.25">
      <c r="A32" s="160" t="s">
        <v>314</v>
      </c>
      <c r="B32" s="171">
        <f>SUM(SUMIF(B33,"&gt;0",B33),SUMIF(B37,"&gt;0",B37),SUMIF(B41,"&gt;0",B41),SUMIF(B45,"&gt;0",B45),SUMIF(B49,"&gt;0",B49),SUMIF(B53,"&gt;0",B53))</f>
        <v>196.14836400000002</v>
      </c>
    </row>
    <row r="33" spans="1:2" ht="30" x14ac:dyDescent="0.25">
      <c r="A33" s="168" t="s">
        <v>433</v>
      </c>
      <c r="B33" s="161">
        <f>IFERROR(IF(VLOOKUP(1,'7. Паспорт отчет о закупке'!$A$27:$CD$86,52,0)="ИП",VLOOKUP(1,'7. Паспорт отчет о закупке'!$A$27:$CD$86,30,0)/1000,"нд"),"нд")</f>
        <v>61.606967999999995</v>
      </c>
    </row>
    <row r="34" spans="1:2" x14ac:dyDescent="0.25">
      <c r="A34" s="168" t="s">
        <v>315</v>
      </c>
      <c r="B34" s="161">
        <f>IF(B33="нд","нд",$B33/$B$27*100)</f>
        <v>35.860397484530822</v>
      </c>
    </row>
    <row r="35" spans="1:2" x14ac:dyDescent="0.25">
      <c r="A35" s="168" t="s">
        <v>316</v>
      </c>
      <c r="B35" s="161">
        <f>IF(VLOOKUP(1,'7. Паспорт отчет о закупке'!$A$27:$CD$86,52,0)="ИП",VLOOKUP(1,'7. Паспорт отчет о закупке'!$A$27:$CD$86,51,0)/1000,"нд")</f>
        <v>42.489832560000004</v>
      </c>
    </row>
    <row r="36" spans="1:2" x14ac:dyDescent="0.25">
      <c r="A36" s="168" t="s">
        <v>437</v>
      </c>
      <c r="B36" s="161">
        <f>IF(VLOOKUP(1,'7. Паспорт отчет о закупке'!$A$27:$CD$86,52,0)="ИП",VLOOKUP(1,'7. Паспорт отчет о закупке'!$A$27:$CD$86,50,0)/1000,"нд")</f>
        <v>35.403576999999999</v>
      </c>
    </row>
    <row r="37" spans="1:2" ht="30" x14ac:dyDescent="0.25">
      <c r="A37" s="168" t="s">
        <v>433</v>
      </c>
      <c r="B37" s="161">
        <f>IF(VLOOKUP(2,'7. Паспорт отчет о закупке'!$A$27:$CD$86,52,0)="ИП",VLOOKUP(2,'7. Паспорт отчет о закупке'!$A$27:$CD$86,30,0)/1000,"нд")</f>
        <v>97.181123999999997</v>
      </c>
    </row>
    <row r="38" spans="1:2" x14ac:dyDescent="0.25">
      <c r="A38" s="168" t="s">
        <v>315</v>
      </c>
      <c r="B38" s="161">
        <f>IF(B37="нд","нд",$B37/$B$27*100)</f>
        <v>56.567525521357872</v>
      </c>
    </row>
    <row r="39" spans="1:2" x14ac:dyDescent="0.25">
      <c r="A39" s="168" t="s">
        <v>316</v>
      </c>
      <c r="B39" s="161">
        <f>IF(VLOOKUP(2,'7. Паспорт отчет о закупке'!$A$27:$CD$86,52,0)="ИП",VLOOKUP(2,'7. Паспорт отчет о закупке'!$A$27:$CD$86,51,0)/1000,"нд")</f>
        <v>47.373776400000004</v>
      </c>
    </row>
    <row r="40" spans="1:2" x14ac:dyDescent="0.25">
      <c r="A40" s="168" t="s">
        <v>437</v>
      </c>
      <c r="B40" s="161">
        <f>IF(VLOOKUP(2,'7. Паспорт отчет о закупке'!$A$27:$CD$86,52,0)="ИП",VLOOKUP(2,'7. Паспорт отчет о закупке'!$A$27:$CD$86,50,0)/1000,"нд")</f>
        <v>39.478147</v>
      </c>
    </row>
    <row r="41" spans="1:2" ht="30" x14ac:dyDescent="0.25">
      <c r="A41" s="168" t="s">
        <v>433</v>
      </c>
      <c r="B41" s="161">
        <f>IF(VLOOKUP(3,'7. Паспорт отчет о закупке'!$A$27:$CD$86,52,0)="ИП",VLOOKUP(3,'7. Паспорт отчет о закупке'!$A$27:$CD$86,30,0)/1000,"нд")</f>
        <v>32.584271999999999</v>
      </c>
    </row>
    <row r="42" spans="1:2" x14ac:dyDescent="0.25">
      <c r="A42" s="168" t="s">
        <v>315</v>
      </c>
      <c r="B42" s="161">
        <f>IF(B41="нд","нд",$B41/$B$27*100)</f>
        <v>18.966765994133457</v>
      </c>
    </row>
    <row r="43" spans="1:2" x14ac:dyDescent="0.25">
      <c r="A43" s="168" t="s">
        <v>316</v>
      </c>
      <c r="B43" s="161">
        <f>IF(VLOOKUP(3,'7. Паспорт отчет о закупке'!$A$27:$CD$86,52,0)="ИП",VLOOKUP(3,'7. Паспорт отчет о закупке'!$A$27:$CD$86,51,0)/1000,"нд")</f>
        <v>12.520939200000001</v>
      </c>
    </row>
    <row r="44" spans="1:2" x14ac:dyDescent="0.25">
      <c r="A44" s="168" t="s">
        <v>437</v>
      </c>
      <c r="B44" s="161">
        <f>IF(VLOOKUP(3,'7. Паспорт отчет о закупке'!$A$27:$CD$86,52,0)="ИП",VLOOKUP(3,'7. Паспорт отчет о закупке'!$A$27:$CD$86,50,0)/1000,"нд")</f>
        <v>10.434116</v>
      </c>
    </row>
    <row r="45" spans="1:2" ht="30" x14ac:dyDescent="0.25">
      <c r="A45" s="168" t="s">
        <v>433</v>
      </c>
      <c r="B45" s="161">
        <f>IF(VLOOKUP(4,'7. Паспорт отчет о закупке'!$A$27:$CD$86,52,0)="ИП",VLOOKUP(4,'7. Паспорт отчет о закупке'!$A$27:$CD$86,30,0)/1000,"нд")</f>
        <v>4.7759999999999998</v>
      </c>
    </row>
    <row r="46" spans="1:2" x14ac:dyDescent="0.25">
      <c r="A46" s="168" t="s">
        <v>315</v>
      </c>
      <c r="B46" s="161">
        <f>IF(B45="нд","нд",$B45/$B$27*100)</f>
        <v>2.780030635270335</v>
      </c>
    </row>
    <row r="47" spans="1:2" x14ac:dyDescent="0.25">
      <c r="A47" s="168" t="s">
        <v>316</v>
      </c>
      <c r="B47" s="161">
        <f>IF(VLOOKUP(4,'7. Паспорт отчет о закупке'!$A$27:$CD$86,52,0)="ИП",VLOOKUP(4,'7. Паспорт отчет о закупке'!$A$27:$CD$86,51,0)/1000,"нд")</f>
        <v>4.7759999999999998</v>
      </c>
    </row>
    <row r="48" spans="1:2" x14ac:dyDescent="0.25">
      <c r="A48" s="168" t="s">
        <v>437</v>
      </c>
      <c r="B48" s="161">
        <f>IF(VLOOKUP(4,'7. Паспорт отчет о закупке'!$A$27:$CD$86,52,0)="ИП",VLOOKUP(4,'7. Паспорт отчет о закупке'!$A$27:$CD$86,50,0)/1000,"нд")</f>
        <v>3.98</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92.427923005888701</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2.780030635270335</v>
      </c>
      <c r="C87" s="194"/>
      <c r="D87" s="195"/>
      <c r="E87" s="194"/>
      <c r="F87" s="194"/>
      <c r="G87" s="194"/>
    </row>
    <row r="88" spans="1:7" ht="30" x14ac:dyDescent="0.25">
      <c r="A88" s="158" t="s">
        <v>439</v>
      </c>
      <c r="B88" s="171">
        <v>14.566953163523468</v>
      </c>
      <c r="C88" s="194"/>
      <c r="D88" s="194"/>
      <c r="E88" s="194"/>
      <c r="F88" s="194"/>
      <c r="G88" s="194"/>
    </row>
    <row r="89" spans="1:7" x14ac:dyDescent="0.25">
      <c r="A89" s="158" t="s">
        <v>323</v>
      </c>
      <c r="B89" s="171">
        <f>'6.2. Паспорт фин осв ввод'!D24-'6.2. Паспорт фин осв ввод'!E24</f>
        <v>96.981330977240901</v>
      </c>
    </row>
    <row r="90" spans="1:7" x14ac:dyDescent="0.25">
      <c r="A90" s="158" t="s">
        <v>436</v>
      </c>
      <c r="B90" s="171">
        <f>IFERROR(SUM(B91*1.2/$B$27*100),0)</f>
        <v>56.644720650672852</v>
      </c>
    </row>
    <row r="91" spans="1:7" x14ac:dyDescent="0.25">
      <c r="A91" s="158" t="s">
        <v>441</v>
      </c>
      <c r="B91" s="171">
        <f>'6.2. Паспорт фин осв ввод'!D34-'6.2. Паспорт фин осв ввод'!E34</f>
        <v>81.094785549999955</v>
      </c>
    </row>
    <row r="92" spans="1:7" s="174" customFormat="1" ht="168" customHeight="1" x14ac:dyDescent="0.25">
      <c r="A92" s="172" t="s">
        <v>324</v>
      </c>
      <c r="B92" s="470"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АО "РЭМиС", СМР, Выполнение строительно-монтажных и пуско-наладочных работ по проекту  "Реконструкция ПС 220 кВ Строительная в части замены ОД, КЗ 220 кВ, установки ячеек выключателей 220 кВ (2 шт.) с выполнением сопутствующего объема работ", договор № ИП-22-00071 от 06.04.2022
АО "РЭМиС", СМР, Выполнение строительно-монтажных, пусконаладочных работ по реконструкции ПС 220 кВ АО "Электромагистраль" с поставкой коммутационного оборудования, договор № ИП-20-00157 от 16.06.2020
ОБЩЕСТВО С ОГРАНИЧЕННОЙ ОТВЕТСТВЕННОСТЬЮ "ЭКРА-СИБИРЬ", СМР, ПНР, Выполнение   строительно-монтажных и пусконаладочных работ по проекту "Реконструкция ПС 220 кВ Строительная в части замены ОД, КЗ 220 кВ, установки ячеек выключателей 220 кВ (2 шт.) с выполнением сопутствующего объема работ" (4 этап, оборудование ВЧ-связи и ПА), договор № ИП-24-00056 от 04.04.2024
ООО  "ИНСТИТУТ ПРОЕКТИРОВАНИЯ ЭНЕРГЕТИЧЕСКИХ СИСТЕМ", ПИР, Выполнение проектно-изыскательских работ по реконструкции ПС 220 кВ Строительная в части замены ОД, КЗ 220 кВ, установки ячеек выключателей 220 кВ (2 шт.) с выполнением сопутствующего объема работ, договор № ИП-20-00067 от 20.03.2020
</v>
      </c>
    </row>
    <row r="93" spans="1:7" s="174" customFormat="1" ht="168" customHeight="1" x14ac:dyDescent="0.25">
      <c r="A93" s="173" t="s">
        <v>325</v>
      </c>
      <c r="B93" s="470"/>
    </row>
    <row r="94" spans="1:7" s="174" customFormat="1" ht="168" customHeight="1" x14ac:dyDescent="0.25">
      <c r="A94" s="173" t="s">
        <v>326</v>
      </c>
      <c r="B94" s="470"/>
    </row>
    <row r="95" spans="1:7" s="174" customFormat="1" ht="168" customHeight="1" x14ac:dyDescent="0.25">
      <c r="A95" s="173" t="s">
        <v>327</v>
      </c>
      <c r="B95" s="470"/>
    </row>
    <row r="96" spans="1:7" s="174" customFormat="1" ht="168" customHeight="1" x14ac:dyDescent="0.25">
      <c r="A96" s="173" t="s">
        <v>328</v>
      </c>
      <c r="B96" s="470"/>
    </row>
    <row r="97" spans="1:3" s="174" customFormat="1" ht="168" customHeight="1" x14ac:dyDescent="0.25">
      <c r="A97" s="173" t="s">
        <v>329</v>
      </c>
      <c r="B97" s="470"/>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67" t="s">
        <v>508</v>
      </c>
    </row>
    <row r="110" spans="1:3" x14ac:dyDescent="0.25">
      <c r="A110" s="163" t="s">
        <v>341</v>
      </c>
      <c r="B110" s="467"/>
    </row>
    <row r="111" spans="1:3" x14ac:dyDescent="0.25">
      <c r="A111" s="163" t="s">
        <v>342</v>
      </c>
      <c r="B111" s="467"/>
    </row>
    <row r="112" spans="1:3" x14ac:dyDescent="0.25">
      <c r="A112" s="163" t="s">
        <v>343</v>
      </c>
      <c r="B112" s="467"/>
    </row>
    <row r="113" spans="1:2" x14ac:dyDescent="0.25">
      <c r="A113" s="163" t="s">
        <v>344</v>
      </c>
      <c r="B113" s="467"/>
    </row>
    <row r="114" spans="1:2" x14ac:dyDescent="0.25">
      <c r="A114" s="165" t="s">
        <v>345</v>
      </c>
      <c r="B114" s="467"/>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87" t="s">
        <v>9</v>
      </c>
      <c r="B6" s="487"/>
      <c r="C6" s="487"/>
      <c r="D6" s="487"/>
      <c r="E6" s="487"/>
      <c r="F6" s="487"/>
      <c r="G6" s="487"/>
      <c r="H6" s="487"/>
      <c r="I6" s="487"/>
      <c r="J6" s="487"/>
      <c r="K6" s="487"/>
      <c r="L6" s="487"/>
      <c r="M6" s="487"/>
      <c r="N6" s="487"/>
      <c r="O6" s="487"/>
      <c r="P6" s="487"/>
      <c r="Q6" s="487"/>
      <c r="R6" s="487"/>
      <c r="S6" s="487"/>
      <c r="T6" s="487"/>
      <c r="U6" s="487"/>
      <c r="V6" s="487"/>
      <c r="W6" s="487"/>
      <c r="X6" s="487"/>
      <c r="Y6" s="487"/>
      <c r="Z6" s="487"/>
      <c r="AA6" s="487"/>
      <c r="AB6" s="487"/>
      <c r="AC6" s="487"/>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86" t="str">
        <f>'1. паспорт местоположение'!A9:C9</f>
        <v>Акционерное общество "Электромагистраль"</v>
      </c>
      <c r="B8" s="486"/>
      <c r="C8" s="486"/>
      <c r="D8" s="486"/>
      <c r="E8" s="486"/>
      <c r="F8" s="486"/>
      <c r="G8" s="486"/>
      <c r="H8" s="486"/>
      <c r="I8" s="486"/>
      <c r="J8" s="486"/>
      <c r="K8" s="486"/>
      <c r="L8" s="486"/>
      <c r="M8" s="486"/>
      <c r="N8" s="486"/>
      <c r="O8" s="486"/>
      <c r="P8" s="486"/>
      <c r="Q8" s="486"/>
      <c r="R8" s="486"/>
      <c r="S8" s="486"/>
      <c r="T8" s="486"/>
      <c r="U8" s="486"/>
      <c r="V8" s="486"/>
      <c r="W8" s="486"/>
      <c r="X8" s="486"/>
      <c r="Y8" s="486"/>
      <c r="Z8" s="486"/>
      <c r="AA8" s="486"/>
      <c r="AB8" s="486"/>
      <c r="AC8" s="486"/>
    </row>
    <row r="9" spans="1:32" ht="18.75" customHeight="1" x14ac:dyDescent="0.25">
      <c r="A9" s="485" t="s">
        <v>8</v>
      </c>
      <c r="B9" s="485"/>
      <c r="C9" s="485"/>
      <c r="D9" s="485"/>
      <c r="E9" s="485"/>
      <c r="F9" s="485"/>
      <c r="G9" s="485"/>
      <c r="H9" s="485"/>
      <c r="I9" s="485"/>
      <c r="J9" s="485"/>
      <c r="K9" s="485"/>
      <c r="L9" s="485"/>
      <c r="M9" s="485"/>
      <c r="N9" s="485"/>
      <c r="O9" s="485"/>
      <c r="P9" s="485"/>
      <c r="Q9" s="485"/>
      <c r="R9" s="485"/>
      <c r="S9" s="485"/>
      <c r="T9" s="485"/>
      <c r="U9" s="485"/>
      <c r="V9" s="485"/>
      <c r="W9" s="485"/>
      <c r="X9" s="485"/>
      <c r="Y9" s="485"/>
      <c r="Z9" s="485"/>
      <c r="AA9" s="485"/>
      <c r="AB9" s="485"/>
      <c r="AC9" s="485"/>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86" t="str">
        <f>'1. паспорт местоположение'!A12:C12</f>
        <v>M_00.0005.000005</v>
      </c>
      <c r="B11" s="486"/>
      <c r="C11" s="486"/>
      <c r="D11" s="486"/>
      <c r="E11" s="486"/>
      <c r="F11" s="486"/>
      <c r="G11" s="486"/>
      <c r="H11" s="486"/>
      <c r="I11" s="486"/>
      <c r="J11" s="486"/>
      <c r="K11" s="486"/>
      <c r="L11" s="486"/>
      <c r="M11" s="486"/>
      <c r="N11" s="486"/>
      <c r="O11" s="486"/>
      <c r="P11" s="486"/>
      <c r="Q11" s="486"/>
      <c r="R11" s="486"/>
      <c r="S11" s="486"/>
      <c r="T11" s="486"/>
      <c r="U11" s="486"/>
      <c r="V11" s="486"/>
      <c r="W11" s="486"/>
      <c r="X11" s="486"/>
      <c r="Y11" s="486"/>
      <c r="Z11" s="486"/>
      <c r="AA11" s="486"/>
      <c r="AB11" s="486"/>
      <c r="AC11" s="486"/>
    </row>
    <row r="12" spans="1:32" x14ac:dyDescent="0.25">
      <c r="A12" s="485" t="s">
        <v>7</v>
      </c>
      <c r="B12" s="485"/>
      <c r="C12" s="485"/>
      <c r="D12" s="485"/>
      <c r="E12" s="485"/>
      <c r="F12" s="485"/>
      <c r="G12" s="485"/>
      <c r="H12" s="485"/>
      <c r="I12" s="485"/>
      <c r="J12" s="485"/>
      <c r="K12" s="485"/>
      <c r="L12" s="485"/>
      <c r="M12" s="485"/>
      <c r="N12" s="485"/>
      <c r="O12" s="485"/>
      <c r="P12" s="485"/>
      <c r="Q12" s="485"/>
      <c r="R12" s="485"/>
      <c r="S12" s="485"/>
      <c r="T12" s="485"/>
      <c r="U12" s="485"/>
      <c r="V12" s="485"/>
      <c r="W12" s="485"/>
      <c r="X12" s="485"/>
      <c r="Y12" s="485"/>
      <c r="Z12" s="485"/>
      <c r="AA12" s="485"/>
      <c r="AB12" s="485"/>
      <c r="AC12" s="485"/>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86" t="str">
        <f>'1. паспорт местоположение'!A15:C15</f>
        <v>Реконструкция схемы ОРУ 220 кВ ПС 220 кВ Строительная с заменой ОД, КЗ 220 кВ (2 шт.) на элегазовые выключатели с установкой системы СОПТ (1 шт.), УРЗА (2 шт.), заменой разъединителей (6 шт.), установкой оборудования ВЧ связи (2 шт.), устройства телемеханики (1 шт.), ТН (6 шт.) и выполнением сопутствующего объема работ</v>
      </c>
      <c r="B14" s="486"/>
      <c r="C14" s="486"/>
      <c r="D14" s="486"/>
      <c r="E14" s="486"/>
      <c r="F14" s="486"/>
      <c r="G14" s="486"/>
      <c r="H14" s="486"/>
      <c r="I14" s="486"/>
      <c r="J14" s="486"/>
      <c r="K14" s="486"/>
      <c r="L14" s="486"/>
      <c r="M14" s="486"/>
      <c r="N14" s="486"/>
      <c r="O14" s="486"/>
      <c r="P14" s="486"/>
      <c r="Q14" s="486"/>
      <c r="R14" s="486"/>
      <c r="S14" s="486"/>
      <c r="T14" s="486"/>
      <c r="U14" s="486"/>
      <c r="V14" s="486"/>
      <c r="W14" s="486"/>
      <c r="X14" s="486"/>
      <c r="Y14" s="486"/>
      <c r="Z14" s="486"/>
      <c r="AA14" s="486"/>
      <c r="AB14" s="486"/>
      <c r="AC14" s="486"/>
    </row>
    <row r="15" spans="1:32" ht="15.75" customHeight="1" x14ac:dyDescent="0.25">
      <c r="A15" s="485" t="s">
        <v>5</v>
      </c>
      <c r="B15" s="485"/>
      <c r="C15" s="485"/>
      <c r="D15" s="485"/>
      <c r="E15" s="485"/>
      <c r="F15" s="485"/>
      <c r="G15" s="485"/>
      <c r="H15" s="485"/>
      <c r="I15" s="485"/>
      <c r="J15" s="485"/>
      <c r="K15" s="485"/>
      <c r="L15" s="485"/>
      <c r="M15" s="485"/>
      <c r="N15" s="485"/>
      <c r="O15" s="485"/>
      <c r="P15" s="485"/>
      <c r="Q15" s="485"/>
      <c r="R15" s="485"/>
      <c r="S15" s="485"/>
      <c r="T15" s="485"/>
      <c r="U15" s="485"/>
      <c r="V15" s="485"/>
      <c r="W15" s="485"/>
      <c r="X15" s="485"/>
      <c r="Y15" s="485"/>
      <c r="Z15" s="485"/>
      <c r="AA15" s="485"/>
      <c r="AB15" s="485"/>
      <c r="AC15" s="485"/>
    </row>
    <row r="16" spans="1:32" x14ac:dyDescent="0.25">
      <c r="A16" s="488"/>
      <c r="B16" s="488"/>
      <c r="C16" s="488"/>
      <c r="D16" s="488"/>
      <c r="E16" s="488"/>
      <c r="F16" s="488"/>
      <c r="G16" s="488"/>
      <c r="H16" s="488"/>
      <c r="I16" s="488"/>
      <c r="J16" s="488"/>
      <c r="K16" s="488"/>
      <c r="L16" s="488"/>
      <c r="M16" s="488"/>
      <c r="N16" s="488"/>
      <c r="O16" s="488"/>
      <c r="P16" s="488"/>
      <c r="Q16" s="488"/>
      <c r="R16" s="488"/>
      <c r="S16" s="488"/>
      <c r="T16" s="488"/>
      <c r="U16" s="488"/>
      <c r="V16" s="488"/>
      <c r="W16" s="488"/>
      <c r="X16" s="488"/>
      <c r="Y16" s="488"/>
      <c r="Z16" s="488"/>
      <c r="AA16" s="488"/>
      <c r="AB16" s="488"/>
      <c r="AC16" s="488"/>
      <c r="AF16" s="213"/>
    </row>
    <row r="18" spans="1:32" x14ac:dyDescent="0.25">
      <c r="A18" s="493" t="s">
        <v>390</v>
      </c>
      <c r="B18" s="493"/>
      <c r="C18" s="493"/>
      <c r="D18" s="493"/>
      <c r="E18" s="493"/>
      <c r="F18" s="493"/>
      <c r="G18" s="493"/>
      <c r="H18" s="493"/>
      <c r="I18" s="493"/>
      <c r="J18" s="493"/>
      <c r="K18" s="493"/>
      <c r="L18" s="493"/>
      <c r="M18" s="493"/>
      <c r="N18" s="493"/>
      <c r="O18" s="493"/>
      <c r="P18" s="493"/>
      <c r="Q18" s="493"/>
      <c r="R18" s="493"/>
      <c r="S18" s="493"/>
      <c r="T18" s="493"/>
      <c r="U18" s="493"/>
      <c r="V18" s="493"/>
      <c r="W18" s="493"/>
      <c r="X18" s="493"/>
      <c r="Y18" s="493"/>
      <c r="Z18" s="493"/>
      <c r="AA18" s="493"/>
      <c r="AB18" s="493"/>
      <c r="AC18" s="493"/>
    </row>
    <row r="20" spans="1:32" ht="33" customHeight="1" x14ac:dyDescent="0.25">
      <c r="A20" s="489" t="s">
        <v>184</v>
      </c>
      <c r="B20" s="489" t="s">
        <v>183</v>
      </c>
      <c r="C20" s="479" t="s">
        <v>440</v>
      </c>
      <c r="D20" s="479"/>
      <c r="E20" s="492" t="s">
        <v>182</v>
      </c>
      <c r="F20" s="492"/>
      <c r="G20" s="482" t="s">
        <v>450</v>
      </c>
      <c r="H20" s="477">
        <v>2025</v>
      </c>
      <c r="I20" s="478"/>
      <c r="J20" s="478"/>
      <c r="K20" s="478"/>
      <c r="L20" s="477">
        <v>2026</v>
      </c>
      <c r="M20" s="478"/>
      <c r="N20" s="478"/>
      <c r="O20" s="478"/>
      <c r="P20" s="477">
        <v>2027</v>
      </c>
      <c r="Q20" s="478"/>
      <c r="R20" s="478"/>
      <c r="S20" s="478"/>
      <c r="T20" s="477">
        <v>2028</v>
      </c>
      <c r="U20" s="478"/>
      <c r="V20" s="478"/>
      <c r="W20" s="478"/>
      <c r="X20" s="477">
        <v>2029</v>
      </c>
      <c r="Y20" s="478"/>
      <c r="Z20" s="478"/>
      <c r="AA20" s="478"/>
      <c r="AB20" s="494" t="s">
        <v>181</v>
      </c>
      <c r="AC20" s="495"/>
      <c r="AD20" s="209"/>
      <c r="AE20" s="209"/>
      <c r="AF20" s="209"/>
    </row>
    <row r="21" spans="1:32" ht="99.75" customHeight="1" x14ac:dyDescent="0.25">
      <c r="A21" s="490"/>
      <c r="B21" s="490"/>
      <c r="C21" s="479"/>
      <c r="D21" s="479"/>
      <c r="E21" s="492"/>
      <c r="F21" s="492"/>
      <c r="G21" s="483"/>
      <c r="H21" s="481" t="s">
        <v>444</v>
      </c>
      <c r="I21" s="481"/>
      <c r="J21" s="480" t="s">
        <v>445</v>
      </c>
      <c r="K21" s="480"/>
      <c r="L21" s="481" t="s">
        <v>444</v>
      </c>
      <c r="M21" s="481"/>
      <c r="N21" s="480" t="s">
        <v>445</v>
      </c>
      <c r="O21" s="480"/>
      <c r="P21" s="479" t="s">
        <v>1</v>
      </c>
      <c r="Q21" s="479"/>
      <c r="R21" s="480" t="s">
        <v>445</v>
      </c>
      <c r="S21" s="480"/>
      <c r="T21" s="479" t="s">
        <v>1</v>
      </c>
      <c r="U21" s="479"/>
      <c r="V21" s="480" t="s">
        <v>445</v>
      </c>
      <c r="W21" s="480"/>
      <c r="X21" s="479" t="s">
        <v>1</v>
      </c>
      <c r="Y21" s="479"/>
      <c r="Z21" s="480" t="s">
        <v>445</v>
      </c>
      <c r="AA21" s="480"/>
      <c r="AB21" s="496"/>
      <c r="AC21" s="497"/>
    </row>
    <row r="22" spans="1:32" ht="89.25" customHeight="1" x14ac:dyDescent="0.25">
      <c r="A22" s="491"/>
      <c r="B22" s="491"/>
      <c r="C22" s="274" t="str">
        <f>H21</f>
        <v>Утвержденный план</v>
      </c>
      <c r="D22" s="283" t="s">
        <v>445</v>
      </c>
      <c r="E22" s="287" t="s">
        <v>446</v>
      </c>
      <c r="F22" s="287" t="s">
        <v>449</v>
      </c>
      <c r="G22" s="484"/>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148.74669159302024</v>
      </c>
      <c r="D24" s="279">
        <f t="shared" si="0"/>
        <v>171.7966679721705</v>
      </c>
      <c r="E24" s="284">
        <f t="shared" si="0"/>
        <v>74.815336994929595</v>
      </c>
      <c r="F24" s="284">
        <f t="shared" si="0"/>
        <v>73.733910622500915</v>
      </c>
      <c r="G24" s="267">
        <f t="shared" si="0"/>
        <v>1.0814263724286866</v>
      </c>
      <c r="H24" s="267">
        <f t="shared" si="0"/>
        <v>51.375673382056817</v>
      </c>
      <c r="I24" s="267" t="s">
        <v>425</v>
      </c>
      <c r="J24" s="279">
        <f t="shared" ref="J24:N24" si="1">J25+J26+J27+J32+J33</f>
        <v>73.733910622500915</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51.375673382056817</v>
      </c>
      <c r="AC24" s="284">
        <f>AC25+AC26+AC27+AC32+AC33</f>
        <v>73.733910622500915</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124.68459858800028</v>
      </c>
      <c r="D27" s="279">
        <v>143.86242359957777</v>
      </c>
      <c r="E27" s="285">
        <f>J27+N27+G27+P27+T27+X27</f>
        <v>62.697795371440442</v>
      </c>
      <c r="F27" s="285">
        <f t="shared" si="8"/>
        <v>61.616368999011755</v>
      </c>
      <c r="G27" s="267">
        <v>1.0814263724286866</v>
      </c>
      <c r="H27" s="267">
        <f>SUM(H28:H31)</f>
        <v>42.806927644392687</v>
      </c>
      <c r="I27" s="267" t="s">
        <v>425</v>
      </c>
      <c r="J27" s="279">
        <f t="shared" ref="J27" si="9">SUM(J28:J31)</f>
        <v>61.616368999011755</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42.806927644392687</v>
      </c>
      <c r="AC27" s="284">
        <f>J27+N27+R27+V27+Z27</f>
        <v>61.616368999011755</v>
      </c>
    </row>
    <row r="28" spans="1:32" x14ac:dyDescent="0.25">
      <c r="A28" s="58" t="s">
        <v>426</v>
      </c>
      <c r="B28" s="42" t="s">
        <v>168</v>
      </c>
      <c r="C28" s="268" t="s">
        <v>425</v>
      </c>
      <c r="D28" s="281" t="s">
        <v>425</v>
      </c>
      <c r="E28" s="281" t="s">
        <v>425</v>
      </c>
      <c r="F28" s="281" t="s">
        <v>425</v>
      </c>
      <c r="G28" s="266" t="s">
        <v>425</v>
      </c>
      <c r="H28" s="266">
        <v>0</v>
      </c>
      <c r="I28" s="268" t="s">
        <v>573</v>
      </c>
      <c r="J28" s="280">
        <v>0</v>
      </c>
      <c r="K28" s="281" t="s">
        <v>573</v>
      </c>
      <c r="L28" s="266">
        <v>0</v>
      </c>
      <c r="M28" s="268" t="s">
        <v>573</v>
      </c>
      <c r="N28" s="280">
        <v>0</v>
      </c>
      <c r="O28" s="281" t="s">
        <v>573</v>
      </c>
      <c r="P28" s="154">
        <v>0</v>
      </c>
      <c r="Q28" s="154" t="s">
        <v>573</v>
      </c>
      <c r="R28" s="280">
        <v>0</v>
      </c>
      <c r="S28" s="281">
        <v>0</v>
      </c>
      <c r="T28" s="154">
        <v>0</v>
      </c>
      <c r="U28" s="154" t="s">
        <v>573</v>
      </c>
      <c r="V28" s="280">
        <v>0</v>
      </c>
      <c r="W28" s="281">
        <v>0</v>
      </c>
      <c r="X28" s="154">
        <v>0</v>
      </c>
      <c r="Y28" s="154" t="s">
        <v>573</v>
      </c>
      <c r="Z28" s="280">
        <v>0</v>
      </c>
      <c r="AA28" s="281">
        <v>0</v>
      </c>
      <c r="AB28" s="267">
        <f t="shared" ref="AB28:AB31" si="17">H28+L28+P28+T28+X28</f>
        <v>0</v>
      </c>
      <c r="AC28" s="284">
        <f>J28+N28+R28+V28+Z28</f>
        <v>0</v>
      </c>
    </row>
    <row r="29" spans="1:32" ht="31.5" x14ac:dyDescent="0.25">
      <c r="A29" s="58" t="s">
        <v>427</v>
      </c>
      <c r="B29" s="42" t="s">
        <v>166</v>
      </c>
      <c r="C29" s="268" t="s">
        <v>425</v>
      </c>
      <c r="D29" s="281" t="s">
        <v>425</v>
      </c>
      <c r="E29" s="281" t="s">
        <v>425</v>
      </c>
      <c r="F29" s="281" t="s">
        <v>425</v>
      </c>
      <c r="G29" s="266" t="s">
        <v>425</v>
      </c>
      <c r="H29" s="266">
        <v>22.609191872351794</v>
      </c>
      <c r="I29" s="268" t="s">
        <v>63</v>
      </c>
      <c r="J29" s="280">
        <v>29.854735813816262</v>
      </c>
      <c r="K29" s="281" t="s">
        <v>574</v>
      </c>
      <c r="L29" s="266">
        <v>0</v>
      </c>
      <c r="M29" s="268" t="s">
        <v>573</v>
      </c>
      <c r="N29" s="280">
        <v>0</v>
      </c>
      <c r="O29" s="281" t="s">
        <v>573</v>
      </c>
      <c r="P29" s="154">
        <v>0</v>
      </c>
      <c r="Q29" s="288" t="s">
        <v>573</v>
      </c>
      <c r="R29" s="280">
        <v>0</v>
      </c>
      <c r="S29" s="281">
        <v>0</v>
      </c>
      <c r="T29" s="154">
        <v>0</v>
      </c>
      <c r="U29" s="154" t="s">
        <v>573</v>
      </c>
      <c r="V29" s="280">
        <v>0</v>
      </c>
      <c r="W29" s="281">
        <v>0</v>
      </c>
      <c r="X29" s="154">
        <v>0</v>
      </c>
      <c r="Y29" s="154" t="s">
        <v>573</v>
      </c>
      <c r="Z29" s="280">
        <v>0</v>
      </c>
      <c r="AA29" s="281">
        <v>0</v>
      </c>
      <c r="AB29" s="267">
        <f t="shared" si="17"/>
        <v>22.609191872351794</v>
      </c>
      <c r="AC29" s="284">
        <f>J29+N29+R29+V29+Z29</f>
        <v>29.854735813816262</v>
      </c>
      <c r="AD29" s="213"/>
      <c r="AE29" s="269"/>
    </row>
    <row r="30" spans="1:32" x14ac:dyDescent="0.25">
      <c r="A30" s="58" t="s">
        <v>428</v>
      </c>
      <c r="B30" s="42" t="s">
        <v>164</v>
      </c>
      <c r="C30" s="268" t="s">
        <v>425</v>
      </c>
      <c r="D30" s="281" t="s">
        <v>425</v>
      </c>
      <c r="E30" s="281" t="s">
        <v>425</v>
      </c>
      <c r="F30" s="281" t="s">
        <v>425</v>
      </c>
      <c r="G30" s="266" t="s">
        <v>425</v>
      </c>
      <c r="H30" s="266">
        <v>15.993873510684828</v>
      </c>
      <c r="I30" s="268" t="s">
        <v>63</v>
      </c>
      <c r="J30" s="280">
        <v>23.708806797422184</v>
      </c>
      <c r="K30" s="281" t="s">
        <v>574</v>
      </c>
      <c r="L30" s="266">
        <v>0</v>
      </c>
      <c r="M30" s="268" t="s">
        <v>573</v>
      </c>
      <c r="N30" s="280">
        <v>0</v>
      </c>
      <c r="O30" s="281" t="s">
        <v>573</v>
      </c>
      <c r="P30" s="154">
        <v>0</v>
      </c>
      <c r="Q30" s="154" t="s">
        <v>573</v>
      </c>
      <c r="R30" s="280">
        <v>0</v>
      </c>
      <c r="S30" s="281">
        <v>0</v>
      </c>
      <c r="T30" s="154">
        <v>0</v>
      </c>
      <c r="U30" s="154" t="s">
        <v>573</v>
      </c>
      <c r="V30" s="280">
        <v>0</v>
      </c>
      <c r="W30" s="281">
        <v>0</v>
      </c>
      <c r="X30" s="154">
        <v>0</v>
      </c>
      <c r="Y30" s="154" t="s">
        <v>573</v>
      </c>
      <c r="Z30" s="280">
        <v>0</v>
      </c>
      <c r="AA30" s="281">
        <v>0</v>
      </c>
      <c r="AB30" s="267">
        <f t="shared" si="17"/>
        <v>15.993873510684828</v>
      </c>
      <c r="AC30" s="284">
        <f>J30+N30+R30+V30+Z30</f>
        <v>23.708806797422184</v>
      </c>
      <c r="AD30" s="213"/>
      <c r="AE30" s="269"/>
    </row>
    <row r="31" spans="1:32" x14ac:dyDescent="0.25">
      <c r="A31" s="58" t="s">
        <v>429</v>
      </c>
      <c r="B31" s="42" t="s">
        <v>162</v>
      </c>
      <c r="C31" s="268" t="s">
        <v>425</v>
      </c>
      <c r="D31" s="281" t="s">
        <v>425</v>
      </c>
      <c r="E31" s="281" t="s">
        <v>425</v>
      </c>
      <c r="F31" s="281" t="s">
        <v>425</v>
      </c>
      <c r="G31" s="266" t="s">
        <v>425</v>
      </c>
      <c r="H31" s="266">
        <v>4.2038622613560648</v>
      </c>
      <c r="I31" s="268" t="s">
        <v>63</v>
      </c>
      <c r="J31" s="280">
        <v>8.0528263877733046</v>
      </c>
      <c r="K31" s="281" t="s">
        <v>575</v>
      </c>
      <c r="L31" s="266">
        <v>0</v>
      </c>
      <c r="M31" s="268" t="s">
        <v>573</v>
      </c>
      <c r="N31" s="280">
        <v>0</v>
      </c>
      <c r="O31" s="281" t="s">
        <v>573</v>
      </c>
      <c r="P31" s="154">
        <v>0</v>
      </c>
      <c r="Q31" s="154" t="s">
        <v>573</v>
      </c>
      <c r="R31" s="280">
        <v>0</v>
      </c>
      <c r="S31" s="281">
        <v>0</v>
      </c>
      <c r="T31" s="154">
        <v>0</v>
      </c>
      <c r="U31" s="154" t="s">
        <v>573</v>
      </c>
      <c r="V31" s="280">
        <v>0</v>
      </c>
      <c r="W31" s="281">
        <v>0</v>
      </c>
      <c r="X31" s="154">
        <v>0</v>
      </c>
      <c r="Y31" s="154" t="s">
        <v>573</v>
      </c>
      <c r="Z31" s="280">
        <v>0</v>
      </c>
      <c r="AA31" s="281">
        <v>0</v>
      </c>
      <c r="AB31" s="267">
        <f t="shared" si="17"/>
        <v>4.2038622613560648</v>
      </c>
      <c r="AC31" s="284">
        <f>J31+N31+R31+V31+Z31</f>
        <v>8.0528263877733046</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24.062093005019953</v>
      </c>
      <c r="D33" s="280">
        <v>27.934244372592715</v>
      </c>
      <c r="E33" s="285">
        <f>J33+N33+G33+P33+T33+X33</f>
        <v>12.11754162348916</v>
      </c>
      <c r="F33" s="285">
        <f t="shared" ref="F33" si="18">E33-G33</f>
        <v>12.11754162348916</v>
      </c>
      <c r="G33" s="266">
        <v>0</v>
      </c>
      <c r="H33" s="266">
        <v>8.5687457376641323</v>
      </c>
      <c r="I33" s="266" t="str">
        <f>I31</f>
        <v>1</v>
      </c>
      <c r="J33" s="280">
        <v>12.11754162348916</v>
      </c>
      <c r="K33" s="280" t="str">
        <f>K31</f>
        <v>1;2;3;4</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8.5687457376641323</v>
      </c>
      <c r="AC33" s="280">
        <f>Z33+N33+J33+R33+V33</f>
        <v>12.11754162348916</v>
      </c>
    </row>
    <row r="34" spans="1:30" ht="47.25" x14ac:dyDescent="0.25">
      <c r="A34" s="60" t="s">
        <v>61</v>
      </c>
      <c r="B34" s="59" t="s">
        <v>170</v>
      </c>
      <c r="C34" s="267">
        <f>SUM(C35:C38)</f>
        <v>124.67614554120073</v>
      </c>
      <c r="D34" s="279">
        <f t="shared" ref="D34:G34" si="19">SUM(D35:D38)</f>
        <v>143.95656639913466</v>
      </c>
      <c r="E34" s="285">
        <f t="shared" ref="E34" si="20">J34+N34+G34+P34+T34+X34</f>
        <v>62.861780849134696</v>
      </c>
      <c r="F34" s="279">
        <f t="shared" si="19"/>
        <v>61.798566346438264</v>
      </c>
      <c r="G34" s="267">
        <f t="shared" si="19"/>
        <v>1.0632145026964328</v>
      </c>
      <c r="H34" s="267">
        <f>SUM(H35:H38)</f>
        <v>0</v>
      </c>
      <c r="I34" s="267" t="s">
        <v>425</v>
      </c>
      <c r="J34" s="279">
        <f t="shared" ref="J34" si="21">SUM(J35:J38)</f>
        <v>61.798566346438264</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61.798566346438264</v>
      </c>
      <c r="AD34" s="213"/>
    </row>
    <row r="35" spans="1:30" x14ac:dyDescent="0.25">
      <c r="A35" s="60" t="s">
        <v>169</v>
      </c>
      <c r="B35" s="42" t="s">
        <v>168</v>
      </c>
      <c r="C35" s="266">
        <v>3.98</v>
      </c>
      <c r="D35" s="280">
        <v>3.98</v>
      </c>
      <c r="E35" s="285">
        <f>J35+N35+G35+P35+T35+X35</f>
        <v>0</v>
      </c>
      <c r="F35" s="285">
        <f>E35-G35</f>
        <v>0</v>
      </c>
      <c r="G35" s="266">
        <v>0</v>
      </c>
      <c r="H35" s="266">
        <v>0</v>
      </c>
      <c r="I35" s="266">
        <v>0</v>
      </c>
      <c r="J35" s="280">
        <v>0</v>
      </c>
      <c r="K35" s="281">
        <v>0</v>
      </c>
      <c r="L35" s="266">
        <v>0</v>
      </c>
      <c r="M35" s="266" t="s">
        <v>59</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43.352667268753244</v>
      </c>
      <c r="D36" s="280">
        <v>54.585343428931097</v>
      </c>
      <c r="E36" s="285">
        <f>J36+N36+G36+P36+T36+X36</f>
        <v>29.955968113151197</v>
      </c>
      <c r="F36" s="285">
        <f t="shared" ref="F36:F37" si="30">E36-G36</f>
        <v>29.955968113151197</v>
      </c>
      <c r="G36" s="266">
        <v>0</v>
      </c>
      <c r="H36" s="266">
        <v>0</v>
      </c>
      <c r="I36" s="266">
        <v>0</v>
      </c>
      <c r="J36" s="280">
        <v>29.955968113151197</v>
      </c>
      <c r="K36" s="281" t="s">
        <v>574</v>
      </c>
      <c r="L36" s="266">
        <v>0</v>
      </c>
      <c r="M36" s="266" t="s">
        <v>59</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29.955968113151197</v>
      </c>
    </row>
    <row r="37" spans="1:30" x14ac:dyDescent="0.25">
      <c r="A37" s="60" t="s">
        <v>165</v>
      </c>
      <c r="B37" s="42" t="s">
        <v>164</v>
      </c>
      <c r="C37" s="266">
        <v>65.078347161478874</v>
      </c>
      <c r="D37" s="280">
        <v>72.980607764176582</v>
      </c>
      <c r="E37" s="285">
        <f>J37+N37+G37+P37+T37+X37</f>
        <v>24.145042959946565</v>
      </c>
      <c r="F37" s="285">
        <f t="shared" si="30"/>
        <v>24.145042959946565</v>
      </c>
      <c r="G37" s="266">
        <v>0</v>
      </c>
      <c r="H37" s="266">
        <v>0</v>
      </c>
      <c r="I37" s="266">
        <v>0</v>
      </c>
      <c r="J37" s="280">
        <v>24.145042959946565</v>
      </c>
      <c r="K37" s="281" t="s">
        <v>574</v>
      </c>
      <c r="L37" s="266">
        <v>0</v>
      </c>
      <c r="M37" s="266" t="s">
        <v>575</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24.145042959946565</v>
      </c>
    </row>
    <row r="38" spans="1:30" x14ac:dyDescent="0.25">
      <c r="A38" s="60" t="s">
        <v>163</v>
      </c>
      <c r="B38" s="42" t="s">
        <v>162</v>
      </c>
      <c r="C38" s="266">
        <v>12.265131110968611</v>
      </c>
      <c r="D38" s="280">
        <v>12.410615206027</v>
      </c>
      <c r="E38" s="285">
        <f>J38+N38+G38+P38+T38+X38</f>
        <v>8.7607697760369323</v>
      </c>
      <c r="F38" s="285">
        <f>E38-G38</f>
        <v>7.6975552733404999</v>
      </c>
      <c r="G38" s="266">
        <v>1.0632145026964328</v>
      </c>
      <c r="H38" s="266">
        <v>0</v>
      </c>
      <c r="I38" s="266">
        <v>0</v>
      </c>
      <c r="J38" s="280">
        <v>7.6975552733404999</v>
      </c>
      <c r="K38" s="281" t="s">
        <v>575</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7.6975552733404999</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20</v>
      </c>
      <c r="D46" s="280">
        <v>20</v>
      </c>
      <c r="E46" s="285">
        <f t="shared" si="31"/>
        <v>8</v>
      </c>
      <c r="F46" s="285">
        <f>E46-G46</f>
        <v>8</v>
      </c>
      <c r="G46" s="266">
        <v>0</v>
      </c>
      <c r="H46" s="266">
        <v>0</v>
      </c>
      <c r="I46" s="268">
        <v>0</v>
      </c>
      <c r="J46" s="280">
        <v>8</v>
      </c>
      <c r="K46" s="281" t="s">
        <v>59</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8</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20</v>
      </c>
      <c r="D54" s="280">
        <v>20</v>
      </c>
      <c r="E54" s="285">
        <f t="shared" si="34"/>
        <v>8</v>
      </c>
      <c r="F54" s="285">
        <f t="shared" si="33"/>
        <v>8</v>
      </c>
      <c r="G54" s="266">
        <v>0</v>
      </c>
      <c r="H54" s="266">
        <v>0</v>
      </c>
      <c r="I54" s="268">
        <v>0</v>
      </c>
      <c r="J54" s="280">
        <v>8</v>
      </c>
      <c r="K54" s="281" t="s">
        <v>59</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8</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124.67614554120074</v>
      </c>
      <c r="D56" s="280">
        <v>143.95656639913469</v>
      </c>
      <c r="E56" s="285">
        <f t="shared" ref="E56:E61" si="36">J56+N56+G56+P56+T56+X56</f>
        <v>76.90767099913468</v>
      </c>
      <c r="F56" s="280">
        <f t="shared" si="33"/>
        <v>76.90767099913468</v>
      </c>
      <c r="G56" s="266">
        <v>0</v>
      </c>
      <c r="H56" s="266">
        <v>0</v>
      </c>
      <c r="I56" s="268">
        <v>0</v>
      </c>
      <c r="J56" s="280">
        <v>76.90767099913468</v>
      </c>
      <c r="K56" s="281" t="s">
        <v>59</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76.90767099913468</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20</v>
      </c>
      <c r="D61" s="280">
        <v>20</v>
      </c>
      <c r="E61" s="285">
        <f t="shared" si="36"/>
        <v>8</v>
      </c>
      <c r="F61" s="285">
        <f t="shared" si="33"/>
        <v>8</v>
      </c>
      <c r="G61" s="266">
        <v>0</v>
      </c>
      <c r="H61" s="266">
        <v>0</v>
      </c>
      <c r="I61" s="268">
        <v>0</v>
      </c>
      <c r="J61" s="280">
        <v>8</v>
      </c>
      <c r="K61" s="281" t="s">
        <v>59</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8</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76" t="s">
        <v>451</v>
      </c>
      <c r="C69" s="476"/>
      <c r="D69" s="476"/>
      <c r="E69" s="476"/>
      <c r="F69" s="476"/>
      <c r="G69" s="476"/>
      <c r="H69" s="476"/>
      <c r="I69" s="476"/>
      <c r="J69" s="476"/>
      <c r="K69" s="476"/>
      <c r="L69" s="476"/>
      <c r="M69" s="476"/>
      <c r="N69" s="476"/>
      <c r="O69" s="476"/>
      <c r="P69" s="476"/>
      <c r="Q69" s="476"/>
      <c r="R69" s="476"/>
      <c r="S69" s="476"/>
      <c r="T69" s="476"/>
      <c r="U69" s="476"/>
      <c r="V69" s="476"/>
      <c r="W69" s="476"/>
      <c r="X69" s="476"/>
      <c r="Y69" s="476"/>
      <c r="Z69" s="476"/>
      <c r="AA69" s="476"/>
      <c r="AB69" s="476"/>
      <c r="AC69" s="476"/>
    </row>
    <row r="70" spans="1:29" ht="32.25" customHeight="1" x14ac:dyDescent="0.25">
      <c r="B70" s="473"/>
      <c r="C70" s="473"/>
      <c r="D70" s="473"/>
      <c r="E70" s="473"/>
      <c r="F70" s="473"/>
      <c r="G70" s="473"/>
      <c r="H70" s="473"/>
      <c r="I70" s="473"/>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74"/>
      <c r="C72" s="474"/>
      <c r="D72" s="474"/>
      <c r="E72" s="474"/>
      <c r="F72" s="474"/>
      <c r="G72" s="474"/>
      <c r="H72" s="474"/>
      <c r="I72" s="474"/>
      <c r="J72" s="203"/>
      <c r="K72" s="203"/>
    </row>
    <row r="74" spans="1:29" ht="36.75" customHeight="1" x14ac:dyDescent="0.25">
      <c r="B74" s="473"/>
      <c r="C74" s="473"/>
      <c r="D74" s="473"/>
      <c r="E74" s="473"/>
      <c r="F74" s="473"/>
      <c r="G74" s="473"/>
      <c r="H74" s="473"/>
      <c r="I74" s="473"/>
      <c r="J74" s="202"/>
      <c r="K74" s="202"/>
    </row>
    <row r="75" spans="1:29" x14ac:dyDescent="0.25">
      <c r="B75" s="56"/>
      <c r="C75" s="56"/>
      <c r="D75" s="56"/>
      <c r="E75" s="56"/>
      <c r="F75" s="56"/>
      <c r="N75" s="207"/>
    </row>
    <row r="76" spans="1:29" ht="51" customHeight="1" x14ac:dyDescent="0.25">
      <c r="B76" s="473"/>
      <c r="C76" s="473"/>
      <c r="D76" s="473"/>
      <c r="E76" s="473"/>
      <c r="F76" s="473"/>
      <c r="G76" s="473"/>
      <c r="H76" s="473"/>
      <c r="I76" s="473"/>
      <c r="J76" s="202"/>
      <c r="K76" s="202"/>
      <c r="N76" s="207"/>
    </row>
    <row r="77" spans="1:29" ht="32.25" customHeight="1" x14ac:dyDescent="0.25">
      <c r="B77" s="474"/>
      <c r="C77" s="474"/>
      <c r="D77" s="474"/>
      <c r="E77" s="474"/>
      <c r="F77" s="474"/>
      <c r="G77" s="474"/>
      <c r="H77" s="474"/>
      <c r="I77" s="474"/>
      <c r="J77" s="203"/>
      <c r="K77" s="203"/>
    </row>
    <row r="78" spans="1:29" ht="51.75" customHeight="1" x14ac:dyDescent="0.25">
      <c r="B78" s="473"/>
      <c r="C78" s="473"/>
      <c r="D78" s="473"/>
      <c r="E78" s="473"/>
      <c r="F78" s="473"/>
      <c r="G78" s="473"/>
      <c r="H78" s="473"/>
      <c r="I78" s="473"/>
      <c r="J78" s="202"/>
      <c r="K78" s="202"/>
    </row>
    <row r="79" spans="1:29" ht="21.75" customHeight="1" x14ac:dyDescent="0.25">
      <c r="B79" s="475"/>
      <c r="C79" s="475"/>
      <c r="D79" s="475"/>
      <c r="E79" s="475"/>
      <c r="F79" s="475"/>
      <c r="G79" s="475"/>
      <c r="H79" s="475"/>
      <c r="I79" s="475"/>
      <c r="J79" s="204"/>
      <c r="K79" s="204"/>
      <c r="L79" s="55"/>
      <c r="M79" s="55"/>
    </row>
    <row r="80" spans="1:29" ht="23.25" customHeight="1" x14ac:dyDescent="0.25">
      <c r="B80" s="55"/>
      <c r="C80" s="55"/>
      <c r="D80" s="55"/>
      <c r="E80" s="55"/>
      <c r="F80" s="55"/>
    </row>
    <row r="81" spans="2:11" ht="18.75" customHeight="1" x14ac:dyDescent="0.25">
      <c r="B81" s="472"/>
      <c r="C81" s="472"/>
      <c r="D81" s="472"/>
      <c r="E81" s="472"/>
      <c r="F81" s="472"/>
      <c r="G81" s="472"/>
      <c r="H81" s="472"/>
      <c r="I81" s="472"/>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10" t="s">
        <v>9</v>
      </c>
      <c r="B6" s="310"/>
      <c r="C6" s="310"/>
      <c r="D6" s="310"/>
      <c r="E6" s="310"/>
      <c r="F6" s="310"/>
      <c r="G6" s="310"/>
      <c r="H6" s="310"/>
      <c r="I6" s="310"/>
      <c r="J6" s="310"/>
      <c r="K6" s="310"/>
      <c r="L6" s="310"/>
      <c r="M6" s="310"/>
      <c r="N6" s="310"/>
      <c r="O6" s="310"/>
      <c r="P6" s="310"/>
      <c r="Q6" s="310"/>
      <c r="R6" s="310"/>
      <c r="S6" s="310"/>
      <c r="T6" s="11"/>
      <c r="U6" s="11"/>
      <c r="V6" s="11"/>
      <c r="W6" s="11"/>
      <c r="X6" s="11"/>
      <c r="Y6" s="11"/>
      <c r="Z6" s="11"/>
      <c r="AA6" s="11"/>
      <c r="AB6" s="11"/>
    </row>
    <row r="7" spans="1:28" s="10" customFormat="1" ht="18.75" x14ac:dyDescent="0.2">
      <c r="A7" s="310"/>
      <c r="B7" s="310"/>
      <c r="C7" s="310"/>
      <c r="D7" s="310"/>
      <c r="E7" s="310"/>
      <c r="F7" s="310"/>
      <c r="G7" s="310"/>
      <c r="H7" s="310"/>
      <c r="I7" s="310"/>
      <c r="J7" s="310"/>
      <c r="K7" s="310"/>
      <c r="L7" s="310"/>
      <c r="M7" s="310"/>
      <c r="N7" s="310"/>
      <c r="O7" s="310"/>
      <c r="P7" s="310"/>
      <c r="Q7" s="310"/>
      <c r="R7" s="310"/>
      <c r="S7" s="310"/>
      <c r="T7" s="11"/>
      <c r="U7" s="11"/>
      <c r="V7" s="11"/>
      <c r="W7" s="11"/>
      <c r="X7" s="11"/>
      <c r="Y7" s="11"/>
      <c r="Z7" s="11"/>
      <c r="AA7" s="11"/>
      <c r="AB7" s="11"/>
    </row>
    <row r="8" spans="1:28" s="10" customFormat="1" ht="18.75" x14ac:dyDescent="0.2">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11"/>
      <c r="U8" s="11"/>
      <c r="V8" s="11"/>
      <c r="W8" s="11"/>
      <c r="X8" s="11"/>
      <c r="Y8" s="11"/>
      <c r="Z8" s="11"/>
      <c r="AA8" s="11"/>
      <c r="AB8" s="11"/>
    </row>
    <row r="9" spans="1:28" s="10" customFormat="1" ht="18.75" x14ac:dyDescent="0.2">
      <c r="A9" s="315" t="s">
        <v>8</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0"/>
      <c r="B10" s="310"/>
      <c r="C10" s="310"/>
      <c r="D10" s="310"/>
      <c r="E10" s="310"/>
      <c r="F10" s="310"/>
      <c r="G10" s="310"/>
      <c r="H10" s="310"/>
      <c r="I10" s="310"/>
      <c r="J10" s="310"/>
      <c r="K10" s="310"/>
      <c r="L10" s="310"/>
      <c r="M10" s="310"/>
      <c r="N10" s="310"/>
      <c r="O10" s="310"/>
      <c r="P10" s="310"/>
      <c r="Q10" s="310"/>
      <c r="R10" s="310"/>
      <c r="S10" s="310"/>
      <c r="T10" s="11"/>
      <c r="U10" s="11"/>
      <c r="V10" s="11"/>
      <c r="W10" s="11"/>
      <c r="X10" s="11"/>
      <c r="Y10" s="11"/>
      <c r="Z10" s="11"/>
      <c r="AA10" s="11"/>
      <c r="AB10" s="11"/>
    </row>
    <row r="11" spans="1:28" s="10" customFormat="1" ht="18.75" x14ac:dyDescent="0.2">
      <c r="A11" s="311" t="str">
        <f>'1. паспорт местоположение'!A12:C12</f>
        <v>M_00.0005.000005</v>
      </c>
      <c r="B11" s="311"/>
      <c r="C11" s="311"/>
      <c r="D11" s="311"/>
      <c r="E11" s="311"/>
      <c r="F11" s="311"/>
      <c r="G11" s="311"/>
      <c r="H11" s="311"/>
      <c r="I11" s="311"/>
      <c r="J11" s="311"/>
      <c r="K11" s="311"/>
      <c r="L11" s="311"/>
      <c r="M11" s="311"/>
      <c r="N11" s="311"/>
      <c r="O11" s="311"/>
      <c r="P11" s="311"/>
      <c r="Q11" s="311"/>
      <c r="R11" s="311"/>
      <c r="S11" s="311"/>
      <c r="T11" s="11"/>
      <c r="U11" s="11"/>
      <c r="V11" s="11"/>
      <c r="W11" s="11"/>
      <c r="X11" s="11"/>
      <c r="Y11" s="11"/>
      <c r="Z11" s="11"/>
      <c r="AA11" s="11"/>
      <c r="AB11" s="11"/>
    </row>
    <row r="12" spans="1:28" s="10" customFormat="1" ht="18.75" x14ac:dyDescent="0.2">
      <c r="A12" s="315" t="s">
        <v>7</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8"/>
      <c r="U13" s="8"/>
      <c r="V13" s="8"/>
      <c r="W13" s="8"/>
      <c r="X13" s="8"/>
      <c r="Y13" s="8"/>
      <c r="Z13" s="8"/>
      <c r="AA13" s="8"/>
      <c r="AB13" s="8"/>
    </row>
    <row r="14" spans="1:28" s="2" customFormat="1" ht="12" x14ac:dyDescent="0.2">
      <c r="A14" s="311" t="str">
        <f>'1. паспорт местоположение'!A15:C15</f>
        <v>Реконструкция схемы ОРУ 220 кВ ПС 220 кВ Строительная с заменой ОД, КЗ 220 кВ (2 шт.) на элегазовые выключатели с установкой системы СОПТ (1 шт.), УРЗА (2 шт.), заменой разъединителей (6 шт.), установкой оборудования ВЧ связи (2 шт.), устройства телемеханики (1 шт.), ТН (6 шт.) и выполнением сопутствующего объема работ</v>
      </c>
      <c r="B14" s="311"/>
      <c r="C14" s="311"/>
      <c r="D14" s="311"/>
      <c r="E14" s="311"/>
      <c r="F14" s="311"/>
      <c r="G14" s="311"/>
      <c r="H14" s="311"/>
      <c r="I14" s="311"/>
      <c r="J14" s="311"/>
      <c r="K14" s="311"/>
      <c r="L14" s="311"/>
      <c r="M14" s="311"/>
      <c r="N14" s="311"/>
      <c r="O14" s="311"/>
      <c r="P14" s="311"/>
      <c r="Q14" s="311"/>
      <c r="R14" s="311"/>
      <c r="S14" s="311"/>
      <c r="T14" s="6"/>
      <c r="U14" s="6"/>
      <c r="V14" s="6"/>
      <c r="W14" s="6"/>
      <c r="X14" s="6"/>
      <c r="Y14" s="6"/>
      <c r="Z14" s="6"/>
      <c r="AA14" s="6"/>
      <c r="AB14" s="6"/>
    </row>
    <row r="15" spans="1:28" s="2" customFormat="1" ht="15" customHeight="1" x14ac:dyDescent="0.2">
      <c r="A15" s="315" t="s">
        <v>5</v>
      </c>
      <c r="B15" s="315"/>
      <c r="C15" s="315"/>
      <c r="D15" s="315"/>
      <c r="E15" s="315"/>
      <c r="F15" s="315"/>
      <c r="G15" s="315"/>
      <c r="H15" s="315"/>
      <c r="I15" s="315"/>
      <c r="J15" s="315"/>
      <c r="K15" s="315"/>
      <c r="L15" s="315"/>
      <c r="M15" s="315"/>
      <c r="N15" s="315"/>
      <c r="O15" s="315"/>
      <c r="P15" s="315"/>
      <c r="Q15" s="315"/>
      <c r="R15" s="315"/>
      <c r="S15" s="315"/>
      <c r="T15" s="4"/>
      <c r="U15" s="4"/>
      <c r="V15" s="4"/>
      <c r="W15" s="4"/>
      <c r="X15" s="4"/>
      <c r="Y15" s="4"/>
      <c r="Z15" s="4"/>
      <c r="AA15" s="4"/>
      <c r="AB15" s="4"/>
    </row>
    <row r="16" spans="1:28" s="2"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3"/>
      <c r="U16" s="3"/>
      <c r="V16" s="3"/>
      <c r="W16" s="3"/>
      <c r="X16" s="3"/>
      <c r="Y16" s="3"/>
    </row>
    <row r="17" spans="1:28" s="2" customFormat="1" ht="45.75" customHeight="1" x14ac:dyDescent="0.2">
      <c r="A17" s="318" t="s">
        <v>379</v>
      </c>
      <c r="B17" s="318"/>
      <c r="C17" s="318"/>
      <c r="D17" s="318"/>
      <c r="E17" s="318"/>
      <c r="F17" s="318"/>
      <c r="G17" s="318"/>
      <c r="H17" s="318"/>
      <c r="I17" s="318"/>
      <c r="J17" s="318"/>
      <c r="K17" s="318"/>
      <c r="L17" s="318"/>
      <c r="M17" s="318"/>
      <c r="N17" s="318"/>
      <c r="O17" s="318"/>
      <c r="P17" s="318"/>
      <c r="Q17" s="318"/>
      <c r="R17" s="318"/>
      <c r="S17" s="318"/>
      <c r="T17" s="5"/>
      <c r="U17" s="5"/>
      <c r="V17" s="5"/>
      <c r="W17" s="5"/>
      <c r="X17" s="5"/>
      <c r="Y17" s="5"/>
      <c r="Z17" s="5"/>
      <c r="AA17" s="5"/>
      <c r="AB17" s="5"/>
    </row>
    <row r="18" spans="1:28"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
      <c r="U18" s="3"/>
      <c r="V18" s="3"/>
      <c r="W18" s="3"/>
      <c r="X18" s="3"/>
      <c r="Y18" s="3"/>
    </row>
    <row r="19" spans="1:28" s="2" customFormat="1" ht="54" customHeight="1" x14ac:dyDescent="0.2">
      <c r="A19" s="309" t="s">
        <v>4</v>
      </c>
      <c r="B19" s="309" t="s">
        <v>98</v>
      </c>
      <c r="C19" s="312" t="s">
        <v>304</v>
      </c>
      <c r="D19" s="309" t="s">
        <v>303</v>
      </c>
      <c r="E19" s="309" t="s">
        <v>97</v>
      </c>
      <c r="F19" s="309" t="s">
        <v>96</v>
      </c>
      <c r="G19" s="309" t="s">
        <v>299</v>
      </c>
      <c r="H19" s="309" t="s">
        <v>95</v>
      </c>
      <c r="I19" s="309" t="s">
        <v>94</v>
      </c>
      <c r="J19" s="309" t="s">
        <v>93</v>
      </c>
      <c r="K19" s="309" t="s">
        <v>92</v>
      </c>
      <c r="L19" s="309" t="s">
        <v>91</v>
      </c>
      <c r="M19" s="309" t="s">
        <v>90</v>
      </c>
      <c r="N19" s="309" t="s">
        <v>89</v>
      </c>
      <c r="O19" s="309" t="s">
        <v>88</v>
      </c>
      <c r="P19" s="309" t="s">
        <v>87</v>
      </c>
      <c r="Q19" s="309" t="s">
        <v>302</v>
      </c>
      <c r="R19" s="309"/>
      <c r="S19" s="314" t="s">
        <v>372</v>
      </c>
      <c r="T19" s="3"/>
      <c r="U19" s="3"/>
      <c r="V19" s="3"/>
      <c r="W19" s="3"/>
      <c r="X19" s="3"/>
      <c r="Y19" s="3"/>
    </row>
    <row r="20" spans="1:28" s="2" customFormat="1" ht="180.75" customHeight="1" x14ac:dyDescent="0.2">
      <c r="A20" s="309"/>
      <c r="B20" s="309"/>
      <c r="C20" s="313"/>
      <c r="D20" s="309"/>
      <c r="E20" s="309"/>
      <c r="F20" s="309"/>
      <c r="G20" s="309"/>
      <c r="H20" s="309"/>
      <c r="I20" s="309"/>
      <c r="J20" s="309"/>
      <c r="K20" s="309"/>
      <c r="L20" s="309"/>
      <c r="M20" s="309"/>
      <c r="N20" s="309"/>
      <c r="O20" s="309"/>
      <c r="P20" s="309"/>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05" t="s">
        <v>63</v>
      </c>
      <c r="B22" s="306" t="s">
        <v>425</v>
      </c>
      <c r="C22" s="304" t="s">
        <v>425</v>
      </c>
      <c r="D22" s="304" t="s">
        <v>425</v>
      </c>
      <c r="E22" s="304" t="s">
        <v>425</v>
      </c>
      <c r="F22" s="304"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05"/>
      <c r="B23" s="307"/>
      <c r="C23" s="304"/>
      <c r="D23" s="304"/>
      <c r="E23" s="304"/>
      <c r="F23" s="304"/>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05"/>
      <c r="B24" s="308"/>
      <c r="C24" s="304"/>
      <c r="D24" s="304"/>
      <c r="E24" s="304"/>
      <c r="F24" s="304"/>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05" t="s">
        <v>61</v>
      </c>
      <c r="B25" s="306" t="s">
        <v>425</v>
      </c>
      <c r="C25" s="304" t="s">
        <v>425</v>
      </c>
      <c r="D25" s="304" t="s">
        <v>425</v>
      </c>
      <c r="E25" s="304" t="s">
        <v>425</v>
      </c>
      <c r="F25" s="304"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05"/>
      <c r="B26" s="307"/>
      <c r="C26" s="304"/>
      <c r="D26" s="304"/>
      <c r="E26" s="304"/>
      <c r="F26" s="304"/>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05"/>
      <c r="B27" s="308"/>
      <c r="C27" s="304"/>
      <c r="D27" s="304"/>
      <c r="E27" s="304"/>
      <c r="F27" s="304"/>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05">
        <v>3</v>
      </c>
      <c r="B28" s="306" t="s">
        <v>425</v>
      </c>
      <c r="C28" s="304" t="s">
        <v>425</v>
      </c>
      <c r="D28" s="304" t="s">
        <v>425</v>
      </c>
      <c r="E28" s="304" t="s">
        <v>425</v>
      </c>
      <c r="F28" s="304"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05"/>
      <c r="B29" s="307"/>
      <c r="C29" s="304"/>
      <c r="D29" s="304"/>
      <c r="E29" s="304"/>
      <c r="F29" s="304"/>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05"/>
      <c r="B30" s="308"/>
      <c r="C30" s="304"/>
      <c r="D30" s="304"/>
      <c r="E30" s="304"/>
      <c r="F30" s="304"/>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05">
        <v>4</v>
      </c>
      <c r="B31" s="306" t="s">
        <v>425</v>
      </c>
      <c r="C31" s="304" t="s">
        <v>425</v>
      </c>
      <c r="D31" s="304" t="s">
        <v>425</v>
      </c>
      <c r="E31" s="304" t="s">
        <v>425</v>
      </c>
      <c r="F31" s="304"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05"/>
      <c r="B32" s="307"/>
      <c r="C32" s="304"/>
      <c r="D32" s="304"/>
      <c r="E32" s="304"/>
      <c r="F32" s="304"/>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05"/>
      <c r="B33" s="308"/>
      <c r="C33" s="304"/>
      <c r="D33" s="304"/>
      <c r="E33" s="304"/>
      <c r="F33" s="304"/>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05">
        <v>5</v>
      </c>
      <c r="B34" s="306" t="s">
        <v>425</v>
      </c>
      <c r="C34" s="304" t="s">
        <v>425</v>
      </c>
      <c r="D34" s="304" t="s">
        <v>425</v>
      </c>
      <c r="E34" s="304" t="s">
        <v>425</v>
      </c>
      <c r="F34" s="304"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05"/>
      <c r="B35" s="307"/>
      <c r="C35" s="304"/>
      <c r="D35" s="304"/>
      <c r="E35" s="304"/>
      <c r="F35" s="304"/>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05"/>
      <c r="B36" s="308"/>
      <c r="C36" s="304"/>
      <c r="D36" s="304"/>
      <c r="E36" s="304"/>
      <c r="F36" s="304"/>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10" t="s">
        <v>9</v>
      </c>
      <c r="B8" s="310"/>
      <c r="C8" s="310"/>
      <c r="D8" s="310"/>
      <c r="E8" s="310"/>
      <c r="F8" s="310"/>
      <c r="G8" s="310"/>
      <c r="H8" s="310"/>
      <c r="I8" s="310"/>
      <c r="J8" s="310"/>
      <c r="K8" s="310"/>
      <c r="L8" s="310"/>
      <c r="M8" s="310"/>
      <c r="N8" s="310"/>
      <c r="O8" s="310"/>
      <c r="P8" s="310"/>
      <c r="Q8" s="310"/>
      <c r="R8" s="310"/>
      <c r="S8" s="310"/>
      <c r="T8" s="310"/>
    </row>
    <row r="9" spans="1:20" s="10"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10" customFormat="1" ht="18.75" customHeight="1" x14ac:dyDescent="0.2">
      <c r="A10" s="311" t="str">
        <f>'1. паспорт местоположение'!A9:C9</f>
        <v>Акционерное общество "Электромагистраль"</v>
      </c>
      <c r="B10" s="311"/>
      <c r="C10" s="311"/>
      <c r="D10" s="311"/>
      <c r="E10" s="311"/>
      <c r="F10" s="311"/>
      <c r="G10" s="311"/>
      <c r="H10" s="311"/>
      <c r="I10" s="311"/>
      <c r="J10" s="311"/>
      <c r="K10" s="311"/>
      <c r="L10" s="311"/>
      <c r="M10" s="311"/>
      <c r="N10" s="311"/>
      <c r="O10" s="311"/>
      <c r="P10" s="311"/>
      <c r="Q10" s="311"/>
      <c r="R10" s="311"/>
      <c r="S10" s="311"/>
      <c r="T10" s="311"/>
    </row>
    <row r="11" spans="1:20" s="10" customFormat="1" ht="18.75" customHeight="1" x14ac:dyDescent="0.2">
      <c r="A11" s="315" t="s">
        <v>8</v>
      </c>
      <c r="B11" s="315"/>
      <c r="C11" s="315"/>
      <c r="D11" s="315"/>
      <c r="E11" s="315"/>
      <c r="F11" s="315"/>
      <c r="G11" s="315"/>
      <c r="H11" s="315"/>
      <c r="I11" s="315"/>
      <c r="J11" s="315"/>
      <c r="K11" s="315"/>
      <c r="L11" s="315"/>
      <c r="M11" s="315"/>
      <c r="N11" s="315"/>
      <c r="O11" s="315"/>
      <c r="P11" s="315"/>
      <c r="Q11" s="315"/>
      <c r="R11" s="315"/>
      <c r="S11" s="315"/>
      <c r="T11" s="315"/>
    </row>
    <row r="12" spans="1:20" s="10"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10" customFormat="1" ht="18.75" customHeight="1" x14ac:dyDescent="0.2">
      <c r="A13" s="311" t="str">
        <f>'1. паспорт местоположение'!A12:C12</f>
        <v>M_00.0005.000005</v>
      </c>
      <c r="B13" s="311"/>
      <c r="C13" s="311"/>
      <c r="D13" s="311"/>
      <c r="E13" s="311"/>
      <c r="F13" s="311"/>
      <c r="G13" s="311"/>
      <c r="H13" s="311"/>
      <c r="I13" s="311"/>
      <c r="J13" s="311"/>
      <c r="K13" s="311"/>
      <c r="L13" s="311"/>
      <c r="M13" s="311"/>
      <c r="N13" s="311"/>
      <c r="O13" s="311"/>
      <c r="P13" s="311"/>
      <c r="Q13" s="311"/>
      <c r="R13" s="311"/>
      <c r="S13" s="311"/>
      <c r="T13" s="311"/>
    </row>
    <row r="14" spans="1:20" s="10" customFormat="1" ht="18.75" customHeight="1" x14ac:dyDescent="0.2">
      <c r="A14" s="315" t="s">
        <v>7</v>
      </c>
      <c r="B14" s="315"/>
      <c r="C14" s="315"/>
      <c r="D14" s="315"/>
      <c r="E14" s="315"/>
      <c r="F14" s="315"/>
      <c r="G14" s="315"/>
      <c r="H14" s="315"/>
      <c r="I14" s="315"/>
      <c r="J14" s="315"/>
      <c r="K14" s="315"/>
      <c r="L14" s="315"/>
      <c r="M14" s="315"/>
      <c r="N14" s="315"/>
      <c r="O14" s="315"/>
      <c r="P14" s="315"/>
      <c r="Q14" s="315"/>
      <c r="R14" s="315"/>
      <c r="S14" s="315"/>
      <c r="T14" s="315"/>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ht="12" x14ac:dyDescent="0.2">
      <c r="A16" s="311" t="str">
        <f>'1. паспорт местоположение'!A15:C15</f>
        <v>Реконструкция схемы ОРУ 220 кВ ПС 220 кВ Строительная с заменой ОД, КЗ 220 кВ (2 шт.) на элегазовые выключатели с установкой системы СОПТ (1 шт.), УРЗА (2 шт.), заменой разъединителей (6 шт.), установкой оборудования ВЧ связи (2 шт.), устройства телемеханики (1 шт.), ТН (6 шт.) и выполнением сопутствующего объема работ</v>
      </c>
      <c r="B16" s="311"/>
      <c r="C16" s="311"/>
      <c r="D16" s="311"/>
      <c r="E16" s="311"/>
      <c r="F16" s="311"/>
      <c r="G16" s="311"/>
      <c r="H16" s="311"/>
      <c r="I16" s="311"/>
      <c r="J16" s="311"/>
      <c r="K16" s="311"/>
      <c r="L16" s="311"/>
      <c r="M16" s="311"/>
      <c r="N16" s="311"/>
      <c r="O16" s="311"/>
      <c r="P16" s="311"/>
      <c r="Q16" s="311"/>
      <c r="R16" s="311"/>
      <c r="S16" s="311"/>
      <c r="T16" s="311"/>
    </row>
    <row r="17" spans="1:20" s="2" customFormat="1" ht="15" customHeight="1" x14ac:dyDescent="0.2">
      <c r="A17" s="315" t="s">
        <v>5</v>
      </c>
      <c r="B17" s="315"/>
      <c r="C17" s="315"/>
      <c r="D17" s="315"/>
      <c r="E17" s="315"/>
      <c r="F17" s="315"/>
      <c r="G17" s="315"/>
      <c r="H17" s="315"/>
      <c r="I17" s="315"/>
      <c r="J17" s="315"/>
      <c r="K17" s="315"/>
      <c r="L17" s="315"/>
      <c r="M17" s="315"/>
      <c r="N17" s="315"/>
      <c r="O17" s="315"/>
      <c r="P17" s="315"/>
      <c r="Q17" s="315"/>
      <c r="R17" s="315"/>
      <c r="S17" s="315"/>
      <c r="T17" s="315"/>
    </row>
    <row r="18" spans="1:20"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20" s="2" customFormat="1" ht="15" customHeight="1" x14ac:dyDescent="0.2">
      <c r="A19" s="334" t="s">
        <v>384</v>
      </c>
      <c r="B19" s="334"/>
      <c r="C19" s="334"/>
      <c r="D19" s="334"/>
      <c r="E19" s="334"/>
      <c r="F19" s="334"/>
      <c r="G19" s="334"/>
      <c r="H19" s="334"/>
      <c r="I19" s="334"/>
      <c r="J19" s="334"/>
      <c r="K19" s="334"/>
      <c r="L19" s="334"/>
      <c r="M19" s="334"/>
      <c r="N19" s="334"/>
      <c r="O19" s="334"/>
      <c r="P19" s="334"/>
      <c r="Q19" s="334"/>
      <c r="R19" s="334"/>
      <c r="S19" s="334"/>
      <c r="T19" s="334"/>
    </row>
    <row r="20" spans="1:20" s="51"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20" ht="46.5" customHeight="1" x14ac:dyDescent="0.25">
      <c r="A21" s="328" t="s">
        <v>4</v>
      </c>
      <c r="B21" s="321" t="s">
        <v>191</v>
      </c>
      <c r="C21" s="322"/>
      <c r="D21" s="325" t="s">
        <v>120</v>
      </c>
      <c r="E21" s="321" t="s">
        <v>413</v>
      </c>
      <c r="F21" s="322"/>
      <c r="G21" s="321" t="s">
        <v>211</v>
      </c>
      <c r="H21" s="322"/>
      <c r="I21" s="321" t="s">
        <v>119</v>
      </c>
      <c r="J21" s="322"/>
      <c r="K21" s="325" t="s">
        <v>118</v>
      </c>
      <c r="L21" s="321" t="s">
        <v>117</v>
      </c>
      <c r="M21" s="322"/>
      <c r="N21" s="321" t="s">
        <v>409</v>
      </c>
      <c r="O21" s="322"/>
      <c r="P21" s="325" t="s">
        <v>116</v>
      </c>
      <c r="Q21" s="331" t="s">
        <v>115</v>
      </c>
      <c r="R21" s="332"/>
      <c r="S21" s="331" t="s">
        <v>114</v>
      </c>
      <c r="T21" s="333"/>
    </row>
    <row r="22" spans="1:20" ht="204.75" customHeight="1" x14ac:dyDescent="0.25">
      <c r="A22" s="329"/>
      <c r="B22" s="323"/>
      <c r="C22" s="324"/>
      <c r="D22" s="327"/>
      <c r="E22" s="323"/>
      <c r="F22" s="324"/>
      <c r="G22" s="323"/>
      <c r="H22" s="324"/>
      <c r="I22" s="323"/>
      <c r="J22" s="324"/>
      <c r="K22" s="326"/>
      <c r="L22" s="323"/>
      <c r="M22" s="324"/>
      <c r="N22" s="323"/>
      <c r="O22" s="324"/>
      <c r="P22" s="326"/>
      <c r="Q22" s="67" t="s">
        <v>113</v>
      </c>
      <c r="R22" s="67" t="s">
        <v>383</v>
      </c>
      <c r="S22" s="67" t="s">
        <v>112</v>
      </c>
      <c r="T22" s="67" t="s">
        <v>111</v>
      </c>
    </row>
    <row r="23" spans="1:20" ht="51.75" customHeight="1" x14ac:dyDescent="0.25">
      <c r="A23" s="330"/>
      <c r="B23" s="127" t="s">
        <v>109</v>
      </c>
      <c r="C23" s="127" t="s">
        <v>110</v>
      </c>
      <c r="D23" s="326"/>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560</v>
      </c>
      <c r="C25" s="151" t="s">
        <v>560</v>
      </c>
      <c r="D25" s="151" t="s">
        <v>382</v>
      </c>
      <c r="E25" s="151" t="s">
        <v>566</v>
      </c>
      <c r="F25" s="151" t="s">
        <v>567</v>
      </c>
      <c r="G25" s="151" t="s">
        <v>568</v>
      </c>
      <c r="H25" s="151" t="s">
        <v>569</v>
      </c>
      <c r="I25" s="151">
        <v>1993</v>
      </c>
      <c r="J25" s="151">
        <v>2020</v>
      </c>
      <c r="K25" s="151" t="s">
        <v>570</v>
      </c>
      <c r="L25" s="151">
        <v>220</v>
      </c>
      <c r="M25" s="151">
        <v>220</v>
      </c>
      <c r="N25" s="151" t="s">
        <v>425</v>
      </c>
      <c r="O25" s="151" t="s">
        <v>425</v>
      </c>
      <c r="P25" s="244">
        <v>2019</v>
      </c>
      <c r="Q25" s="151" t="s">
        <v>571</v>
      </c>
      <c r="R25" s="151" t="s">
        <v>572</v>
      </c>
      <c r="S25" s="151" t="s">
        <v>425</v>
      </c>
      <c r="T25" s="151" t="s">
        <v>425</v>
      </c>
    </row>
    <row r="26" spans="1:20" s="152" customFormat="1" ht="112.5" customHeight="1" x14ac:dyDescent="0.25">
      <c r="A26" s="151">
        <v>2</v>
      </c>
      <c r="B26" s="151" t="s">
        <v>560</v>
      </c>
      <c r="C26" s="151" t="s">
        <v>560</v>
      </c>
      <c r="D26" s="151" t="s">
        <v>382</v>
      </c>
      <c r="E26" s="151" t="s">
        <v>566</v>
      </c>
      <c r="F26" s="151" t="s">
        <v>567</v>
      </c>
      <c r="G26" s="151" t="s">
        <v>568</v>
      </c>
      <c r="H26" s="151" t="s">
        <v>569</v>
      </c>
      <c r="I26" s="151">
        <v>1993</v>
      </c>
      <c r="J26" s="151">
        <v>2020</v>
      </c>
      <c r="K26" s="151" t="s">
        <v>570</v>
      </c>
      <c r="L26" s="151">
        <v>220</v>
      </c>
      <c r="M26" s="151">
        <v>220</v>
      </c>
      <c r="N26" s="151" t="s">
        <v>425</v>
      </c>
      <c r="O26" s="151" t="s">
        <v>425</v>
      </c>
      <c r="P26" s="151">
        <v>2019</v>
      </c>
      <c r="Q26" s="151" t="s">
        <v>571</v>
      </c>
      <c r="R26" s="151" t="s">
        <v>572</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20" t="s">
        <v>419</v>
      </c>
      <c r="C53" s="320"/>
      <c r="D53" s="320"/>
      <c r="E53" s="320"/>
      <c r="F53" s="320"/>
      <c r="G53" s="320"/>
      <c r="H53" s="320"/>
      <c r="I53" s="320"/>
      <c r="J53" s="320"/>
      <c r="K53" s="320"/>
      <c r="L53" s="320"/>
      <c r="M53" s="320"/>
      <c r="N53" s="320"/>
      <c r="O53" s="320"/>
      <c r="P53" s="320"/>
      <c r="Q53" s="320"/>
      <c r="R53" s="320"/>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10" t="s">
        <v>9</v>
      </c>
      <c r="F7" s="310"/>
      <c r="G7" s="310"/>
      <c r="H7" s="310"/>
      <c r="I7" s="310"/>
      <c r="J7" s="310"/>
      <c r="K7" s="310"/>
      <c r="L7" s="310"/>
      <c r="M7" s="310"/>
      <c r="N7" s="310"/>
      <c r="O7" s="310"/>
      <c r="P7" s="310"/>
      <c r="Q7" s="310"/>
      <c r="R7" s="310"/>
      <c r="S7" s="310"/>
      <c r="T7" s="310"/>
      <c r="U7" s="310"/>
      <c r="V7" s="310"/>
      <c r="W7" s="310"/>
      <c r="X7" s="310"/>
      <c r="Y7" s="31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3" t="s">
        <v>422</v>
      </c>
      <c r="F9" s="343"/>
      <c r="G9" s="343"/>
      <c r="H9" s="343"/>
      <c r="I9" s="343"/>
      <c r="J9" s="343"/>
      <c r="K9" s="343"/>
      <c r="L9" s="343"/>
      <c r="M9" s="343"/>
      <c r="N9" s="343"/>
      <c r="O9" s="343"/>
      <c r="P9" s="343"/>
      <c r="Q9" s="343"/>
      <c r="R9" s="343"/>
      <c r="S9" s="343"/>
      <c r="T9" s="343"/>
      <c r="U9" s="343"/>
      <c r="V9" s="343"/>
      <c r="W9" s="343"/>
      <c r="X9" s="343"/>
      <c r="Y9" s="343"/>
    </row>
    <row r="10" spans="1:27" s="10" customFormat="1" ht="18.75" customHeight="1" x14ac:dyDescent="0.2">
      <c r="E10" s="315" t="s">
        <v>8</v>
      </c>
      <c r="F10" s="315"/>
      <c r="G10" s="315"/>
      <c r="H10" s="315"/>
      <c r="I10" s="315"/>
      <c r="J10" s="315"/>
      <c r="K10" s="315"/>
      <c r="L10" s="315"/>
      <c r="M10" s="315"/>
      <c r="N10" s="315"/>
      <c r="O10" s="315"/>
      <c r="P10" s="315"/>
      <c r="Q10" s="315"/>
      <c r="R10" s="315"/>
      <c r="S10" s="315"/>
      <c r="T10" s="315"/>
      <c r="U10" s="315"/>
      <c r="V10" s="315"/>
      <c r="W10" s="315"/>
      <c r="X10" s="315"/>
      <c r="Y10" s="31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1" t="s">
        <v>447</v>
      </c>
      <c r="F12" s="311"/>
      <c r="G12" s="311"/>
      <c r="H12" s="311"/>
      <c r="I12" s="311"/>
      <c r="J12" s="311"/>
      <c r="K12" s="311"/>
      <c r="L12" s="311"/>
      <c r="M12" s="311"/>
      <c r="N12" s="311"/>
      <c r="O12" s="311"/>
      <c r="P12" s="311"/>
      <c r="Q12" s="311"/>
      <c r="R12" s="311"/>
      <c r="S12" s="311"/>
      <c r="T12" s="311"/>
      <c r="U12" s="311"/>
      <c r="V12" s="311"/>
      <c r="W12" s="311"/>
      <c r="X12" s="311"/>
      <c r="Y12" s="311"/>
    </row>
    <row r="13" spans="1:27" s="10" customFormat="1" ht="18.75" customHeight="1" x14ac:dyDescent="0.2">
      <c r="E13" s="315" t="s">
        <v>7</v>
      </c>
      <c r="F13" s="315"/>
      <c r="G13" s="315"/>
      <c r="H13" s="315"/>
      <c r="I13" s="315"/>
      <c r="J13" s="315"/>
      <c r="K13" s="315"/>
      <c r="L13" s="315"/>
      <c r="M13" s="315"/>
      <c r="N13" s="315"/>
      <c r="O13" s="315"/>
      <c r="P13" s="315"/>
      <c r="Q13" s="315"/>
      <c r="R13" s="315"/>
      <c r="S13" s="315"/>
      <c r="T13" s="315"/>
      <c r="U13" s="315"/>
      <c r="V13" s="315"/>
      <c r="W13" s="315"/>
      <c r="X13" s="315"/>
      <c r="Y13" s="31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1" t="str">
        <f>'1. паспорт местоположение'!$A$15</f>
        <v>Реконструкция схемы ОРУ 220 кВ ПС 220 кВ Строительная с заменой ОД, КЗ 220 кВ (2 шт.) на элегазовые выключатели с установкой системы СОПТ (1 шт.), УРЗА (2 шт.), заменой разъединителей (6 шт.), установкой оборудования ВЧ связи (2 шт.), устройства телемеханики (1 шт.), ТН (6 шт.) и выполнением сопутствующего объема работ</v>
      </c>
      <c r="E15" s="311"/>
      <c r="F15" s="311"/>
      <c r="G15" s="311"/>
      <c r="H15" s="311"/>
      <c r="I15" s="311"/>
      <c r="J15" s="311"/>
      <c r="K15" s="311"/>
      <c r="L15" s="311"/>
      <c r="M15" s="311"/>
      <c r="N15" s="311"/>
      <c r="O15" s="311"/>
      <c r="P15" s="311"/>
      <c r="Q15" s="311"/>
      <c r="R15" s="311"/>
      <c r="S15" s="311"/>
      <c r="T15" s="311"/>
      <c r="U15" s="311"/>
      <c r="V15" s="311"/>
      <c r="W15" s="311"/>
      <c r="X15" s="311"/>
      <c r="Y15" s="311"/>
    </row>
    <row r="16" spans="1:27" s="2" customFormat="1" ht="15" customHeight="1" x14ac:dyDescent="0.2">
      <c r="E16" s="315" t="s">
        <v>5</v>
      </c>
      <c r="F16" s="315"/>
      <c r="G16" s="315"/>
      <c r="H16" s="315"/>
      <c r="I16" s="315"/>
      <c r="J16" s="315"/>
      <c r="K16" s="315"/>
      <c r="L16" s="315"/>
      <c r="M16" s="315"/>
      <c r="N16" s="315"/>
      <c r="O16" s="315"/>
      <c r="P16" s="315"/>
      <c r="Q16" s="315"/>
      <c r="R16" s="315"/>
      <c r="S16" s="315"/>
      <c r="T16" s="315"/>
      <c r="U16" s="315"/>
      <c r="V16" s="315"/>
      <c r="W16" s="315"/>
      <c r="X16" s="315"/>
      <c r="Y16" s="31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386</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51" customFormat="1" ht="21" customHeight="1" x14ac:dyDescent="0.25"/>
    <row r="21" spans="1:27" ht="15.75" customHeight="1" x14ac:dyDescent="0.25">
      <c r="A21" s="336" t="s">
        <v>4</v>
      </c>
      <c r="B21" s="339" t="s">
        <v>393</v>
      </c>
      <c r="C21" s="340"/>
      <c r="D21" s="339" t="s">
        <v>395</v>
      </c>
      <c r="E21" s="340"/>
      <c r="F21" s="331" t="s">
        <v>92</v>
      </c>
      <c r="G21" s="333"/>
      <c r="H21" s="333"/>
      <c r="I21" s="332"/>
      <c r="J21" s="336" t="s">
        <v>396</v>
      </c>
      <c r="K21" s="339" t="s">
        <v>397</v>
      </c>
      <c r="L21" s="340"/>
      <c r="M21" s="339" t="s">
        <v>398</v>
      </c>
      <c r="N21" s="340"/>
      <c r="O21" s="339" t="s">
        <v>385</v>
      </c>
      <c r="P21" s="340"/>
      <c r="Q21" s="339" t="s">
        <v>125</v>
      </c>
      <c r="R21" s="340"/>
      <c r="S21" s="336" t="s">
        <v>124</v>
      </c>
      <c r="T21" s="336" t="s">
        <v>399</v>
      </c>
      <c r="U21" s="336" t="s">
        <v>394</v>
      </c>
      <c r="V21" s="339" t="s">
        <v>123</v>
      </c>
      <c r="W21" s="340"/>
      <c r="X21" s="331" t="s">
        <v>115</v>
      </c>
      <c r="Y21" s="333"/>
      <c r="Z21" s="331" t="s">
        <v>114</v>
      </c>
      <c r="AA21" s="333"/>
    </row>
    <row r="22" spans="1:27" ht="216" customHeight="1" x14ac:dyDescent="0.25">
      <c r="A22" s="337"/>
      <c r="B22" s="341"/>
      <c r="C22" s="342"/>
      <c r="D22" s="341"/>
      <c r="E22" s="342"/>
      <c r="F22" s="331" t="s">
        <v>122</v>
      </c>
      <c r="G22" s="332"/>
      <c r="H22" s="331" t="s">
        <v>121</v>
      </c>
      <c r="I22" s="332"/>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1" zoomScale="55" zoomScaleSheetLayoutView="55" workbookViewId="0">
      <selection activeCell="B20" sqref="B2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10" t="s">
        <v>9</v>
      </c>
      <c r="B7" s="310"/>
      <c r="C7" s="310"/>
      <c r="D7" s="11"/>
      <c r="E7" s="11"/>
      <c r="F7" s="11"/>
      <c r="G7" s="11"/>
      <c r="H7" s="11"/>
      <c r="I7" s="11"/>
      <c r="J7" s="11"/>
      <c r="K7" s="11"/>
      <c r="L7" s="11"/>
      <c r="M7" s="11"/>
      <c r="N7" s="11"/>
      <c r="O7" s="11"/>
      <c r="P7" s="11"/>
      <c r="Q7" s="11"/>
      <c r="R7" s="11"/>
      <c r="S7" s="11"/>
      <c r="T7" s="11"/>
      <c r="U7" s="11"/>
    </row>
    <row r="8" spans="1:29" s="10" customFormat="1" ht="18.75" x14ac:dyDescent="0.2">
      <c r="A8" s="310"/>
      <c r="B8" s="310"/>
      <c r="C8" s="310"/>
      <c r="D8" s="12"/>
      <c r="E8" s="12"/>
      <c r="F8" s="12"/>
      <c r="G8" s="12"/>
      <c r="H8" s="11"/>
      <c r="I8" s="11"/>
      <c r="J8" s="11"/>
      <c r="K8" s="11"/>
      <c r="L8" s="11"/>
      <c r="M8" s="11"/>
      <c r="N8" s="11"/>
      <c r="O8" s="11"/>
      <c r="P8" s="11"/>
      <c r="Q8" s="11"/>
      <c r="R8" s="11"/>
      <c r="S8" s="11"/>
      <c r="T8" s="11"/>
      <c r="U8" s="11"/>
    </row>
    <row r="9" spans="1:29" s="10" customFormat="1" ht="18.75" x14ac:dyDescent="0.2">
      <c r="A9" s="311" t="str">
        <f>'1. паспорт местоположение'!A9:C9</f>
        <v>Акционерное общество "Электромагистраль"</v>
      </c>
      <c r="B9" s="311"/>
      <c r="C9" s="311"/>
      <c r="D9" s="6"/>
      <c r="E9" s="6"/>
      <c r="F9" s="6"/>
      <c r="G9" s="6"/>
      <c r="H9" s="11"/>
      <c r="I9" s="11"/>
      <c r="J9" s="11"/>
      <c r="K9" s="11"/>
      <c r="L9" s="11"/>
      <c r="M9" s="11"/>
      <c r="N9" s="11"/>
      <c r="O9" s="11"/>
      <c r="P9" s="11"/>
      <c r="Q9" s="11"/>
      <c r="R9" s="11"/>
      <c r="S9" s="11"/>
      <c r="T9" s="11"/>
      <c r="U9" s="11"/>
    </row>
    <row r="10" spans="1:29" s="10" customFormat="1" ht="18.75" x14ac:dyDescent="0.2">
      <c r="A10" s="315" t="s">
        <v>8</v>
      </c>
      <c r="B10" s="315"/>
      <c r="C10" s="315"/>
      <c r="D10" s="4"/>
      <c r="E10" s="4"/>
      <c r="F10" s="4"/>
      <c r="G10" s="4"/>
      <c r="H10" s="11"/>
      <c r="I10" s="11"/>
      <c r="J10" s="11"/>
      <c r="K10" s="11"/>
      <c r="L10" s="11"/>
      <c r="M10" s="11"/>
      <c r="N10" s="11"/>
      <c r="O10" s="11"/>
      <c r="P10" s="11"/>
      <c r="Q10" s="11"/>
      <c r="R10" s="11"/>
      <c r="S10" s="11"/>
      <c r="T10" s="11"/>
      <c r="U10" s="11"/>
    </row>
    <row r="11" spans="1:29" s="10" customFormat="1" ht="18.75" x14ac:dyDescent="0.2">
      <c r="A11" s="310"/>
      <c r="B11" s="310"/>
      <c r="C11" s="310"/>
      <c r="D11" s="12"/>
      <c r="E11" s="12"/>
      <c r="F11" s="12"/>
      <c r="G11" s="12"/>
      <c r="H11" s="11"/>
      <c r="I11" s="11"/>
      <c r="J11" s="11"/>
      <c r="K11" s="11"/>
      <c r="L11" s="11"/>
      <c r="M11" s="11"/>
      <c r="N11" s="11"/>
      <c r="O11" s="11"/>
      <c r="P11" s="11"/>
      <c r="Q11" s="11"/>
      <c r="R11" s="11"/>
      <c r="S11" s="11"/>
      <c r="T11" s="11"/>
      <c r="U11" s="11"/>
    </row>
    <row r="12" spans="1:29" s="10" customFormat="1" ht="18.75" x14ac:dyDescent="0.2">
      <c r="A12" s="311" t="str">
        <f>'1. паспорт местоположение'!A12:C12</f>
        <v>M_00.0005.000005</v>
      </c>
      <c r="B12" s="311"/>
      <c r="C12" s="311"/>
      <c r="D12" s="6"/>
      <c r="E12" s="6"/>
      <c r="F12" s="6"/>
      <c r="G12" s="6"/>
      <c r="H12" s="11"/>
      <c r="I12" s="11"/>
      <c r="J12" s="11"/>
      <c r="K12" s="11"/>
      <c r="L12" s="11"/>
      <c r="M12" s="11"/>
      <c r="N12" s="11"/>
      <c r="O12" s="11"/>
      <c r="P12" s="11"/>
      <c r="Q12" s="11"/>
      <c r="R12" s="11"/>
      <c r="S12" s="11"/>
      <c r="T12" s="11"/>
      <c r="U12" s="11"/>
    </row>
    <row r="13" spans="1:29" s="10" customFormat="1" ht="18.75" x14ac:dyDescent="0.2">
      <c r="A13" s="315" t="s">
        <v>7</v>
      </c>
      <c r="B13" s="315"/>
      <c r="C13" s="3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6"/>
      <c r="B14" s="316"/>
      <c r="C14" s="316"/>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Реконструкция схемы ОРУ 220 кВ ПС 220 кВ Строительная с заменой ОД, КЗ 220 кВ (2 шт.) на элегазовые выключатели с установкой системы СОПТ (1 шт.), УРЗА (2 шт.), заменой разъединителей (6 шт.), установкой оборудования ВЧ связи (2 шт.), устройства телемеханики (1 шт.), ТН (6 шт.) и выполнением сопутствующего объема работ</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5" t="s">
        <v>5</v>
      </c>
      <c r="B16" s="315"/>
      <c r="C16" s="315"/>
      <c r="D16" s="4"/>
      <c r="E16" s="4"/>
      <c r="F16" s="4"/>
      <c r="G16" s="4"/>
      <c r="H16" s="4"/>
      <c r="I16" s="4"/>
      <c r="J16" s="4"/>
      <c r="K16" s="4"/>
      <c r="L16" s="4"/>
      <c r="M16" s="4"/>
      <c r="N16" s="4"/>
      <c r="O16" s="4"/>
      <c r="P16" s="4"/>
      <c r="Q16" s="4"/>
      <c r="R16" s="4"/>
      <c r="S16" s="4"/>
      <c r="T16" s="4"/>
      <c r="U16" s="4"/>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8" t="s">
        <v>378</v>
      </c>
      <c r="B18" s="318"/>
      <c r="C18" s="31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558</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559</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560</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561</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562</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563</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43831</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564</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10" t="s">
        <v>9</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22"/>
      <c r="AB6" s="122"/>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22"/>
      <c r="AB7" s="122"/>
    </row>
    <row r="8" spans="1:28" x14ac:dyDescent="0.25">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23"/>
      <c r="AB8" s="123"/>
    </row>
    <row r="9" spans="1:28" ht="15.75" x14ac:dyDescent="0.25">
      <c r="A9" s="315" t="s">
        <v>8</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24"/>
      <c r="AB9" s="124"/>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22"/>
      <c r="AB10" s="122"/>
    </row>
    <row r="11" spans="1:28" x14ac:dyDescent="0.25">
      <c r="A11" s="311" t="str">
        <f>'1. паспорт местоположение'!A12:C12</f>
        <v>M_00.0005.000005</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123"/>
      <c r="AB11" s="123"/>
    </row>
    <row r="12" spans="1:28" ht="15.7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24"/>
      <c r="AB12" s="124"/>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9"/>
      <c r="AB13" s="9"/>
    </row>
    <row r="14" spans="1:28" x14ac:dyDescent="0.25">
      <c r="A14" s="311" t="str">
        <f>'1. паспорт местоположение'!A15:C15</f>
        <v>Реконструкция схемы ОРУ 220 кВ ПС 220 кВ Строительная с заменой ОД, КЗ 220 кВ (2 шт.) на элегазовые выключатели с установкой системы СОПТ (1 шт.), УРЗА (2 шт.), заменой разъединителей (6 шт.), установкой оборудования ВЧ связи (2 шт.), устройства телемеханики (1 шт.), ТН (6 шт.) и выполнением сопутствующего объема работ</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123"/>
      <c r="AB14" s="123"/>
    </row>
    <row r="15" spans="1:28" ht="15.75" x14ac:dyDescent="0.25">
      <c r="A15" s="315" t="s">
        <v>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24"/>
      <c r="AB15" s="124"/>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32"/>
      <c r="AB16" s="132"/>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32"/>
      <c r="AB17" s="132"/>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32"/>
      <c r="AB18" s="132"/>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32"/>
      <c r="AB19" s="132"/>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3"/>
      <c r="AB20" s="133"/>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3"/>
      <c r="AB21" s="133"/>
    </row>
    <row r="22" spans="1:28" x14ac:dyDescent="0.25">
      <c r="A22" s="346" t="s">
        <v>410</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4"/>
      <c r="AB22" s="134"/>
    </row>
    <row r="23" spans="1:28" ht="32.25" customHeight="1" x14ac:dyDescent="0.25">
      <c r="A23" s="348" t="s">
        <v>296</v>
      </c>
      <c r="B23" s="349"/>
      <c r="C23" s="349"/>
      <c r="D23" s="349"/>
      <c r="E23" s="349"/>
      <c r="F23" s="349"/>
      <c r="G23" s="349"/>
      <c r="H23" s="349"/>
      <c r="I23" s="349"/>
      <c r="J23" s="349"/>
      <c r="K23" s="349"/>
      <c r="L23" s="350"/>
      <c r="M23" s="347" t="s">
        <v>297</v>
      </c>
      <c r="N23" s="347"/>
      <c r="O23" s="347"/>
      <c r="P23" s="347"/>
      <c r="Q23" s="347"/>
      <c r="R23" s="347"/>
      <c r="S23" s="347"/>
      <c r="T23" s="347"/>
      <c r="U23" s="347"/>
      <c r="V23" s="347"/>
      <c r="W23" s="347"/>
      <c r="X23" s="347"/>
      <c r="Y23" s="347"/>
      <c r="Z23" s="347"/>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10" t="s">
        <v>9</v>
      </c>
      <c r="B7" s="310"/>
      <c r="C7" s="310"/>
      <c r="D7" s="310"/>
      <c r="E7" s="310"/>
      <c r="F7" s="310"/>
      <c r="G7" s="310"/>
      <c r="H7" s="310"/>
      <c r="I7" s="310"/>
      <c r="J7" s="310"/>
      <c r="K7" s="310"/>
      <c r="L7" s="310"/>
      <c r="M7" s="310"/>
      <c r="N7" s="310"/>
      <c r="O7" s="310"/>
      <c r="P7" s="11"/>
      <c r="Q7" s="11"/>
      <c r="R7" s="11"/>
      <c r="S7" s="11"/>
      <c r="T7" s="11"/>
      <c r="U7" s="11"/>
      <c r="V7" s="11"/>
      <c r="W7" s="11"/>
      <c r="X7" s="11"/>
      <c r="Y7" s="11"/>
      <c r="Z7" s="11"/>
    </row>
    <row r="8" spans="1:28" s="10" customFormat="1" ht="18.75" x14ac:dyDescent="0.2">
      <c r="A8" s="310"/>
      <c r="B8" s="310"/>
      <c r="C8" s="310"/>
      <c r="D8" s="310"/>
      <c r="E8" s="310"/>
      <c r="F8" s="310"/>
      <c r="G8" s="310"/>
      <c r="H8" s="310"/>
      <c r="I8" s="310"/>
      <c r="J8" s="310"/>
      <c r="K8" s="310"/>
      <c r="L8" s="310"/>
      <c r="M8" s="310"/>
      <c r="N8" s="310"/>
      <c r="O8" s="310"/>
      <c r="P8" s="11"/>
      <c r="Q8" s="11"/>
      <c r="R8" s="11"/>
      <c r="S8" s="11"/>
      <c r="T8" s="11"/>
      <c r="U8" s="11"/>
      <c r="V8" s="11"/>
      <c r="W8" s="11"/>
      <c r="X8" s="11"/>
      <c r="Y8" s="11"/>
      <c r="Z8" s="11"/>
    </row>
    <row r="9" spans="1:28" s="10" customFormat="1" ht="18.75"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11"/>
      <c r="Q9" s="11"/>
      <c r="R9" s="11"/>
      <c r="S9" s="11"/>
      <c r="T9" s="11"/>
      <c r="U9" s="11"/>
      <c r="V9" s="11"/>
      <c r="W9" s="11"/>
      <c r="X9" s="11"/>
      <c r="Y9" s="11"/>
      <c r="Z9" s="11"/>
    </row>
    <row r="10" spans="1:28" s="10" customFormat="1" ht="18.75" x14ac:dyDescent="0.2">
      <c r="A10" s="315" t="s">
        <v>8</v>
      </c>
      <c r="B10" s="315"/>
      <c r="C10" s="315"/>
      <c r="D10" s="315"/>
      <c r="E10" s="315"/>
      <c r="F10" s="315"/>
      <c r="G10" s="315"/>
      <c r="H10" s="315"/>
      <c r="I10" s="315"/>
      <c r="J10" s="315"/>
      <c r="K10" s="315"/>
      <c r="L10" s="315"/>
      <c r="M10" s="315"/>
      <c r="N10" s="315"/>
      <c r="O10" s="315"/>
      <c r="P10" s="11"/>
      <c r="Q10" s="11"/>
      <c r="R10" s="11"/>
      <c r="S10" s="11"/>
      <c r="T10" s="11"/>
      <c r="U10" s="11"/>
      <c r="V10" s="11"/>
      <c r="W10" s="11"/>
      <c r="X10" s="11"/>
      <c r="Y10" s="11"/>
      <c r="Z10" s="11"/>
    </row>
    <row r="11" spans="1:28" s="10" customFormat="1" ht="18.75" x14ac:dyDescent="0.2">
      <c r="A11" s="310"/>
      <c r="B11" s="310"/>
      <c r="C11" s="310"/>
      <c r="D11" s="310"/>
      <c r="E11" s="310"/>
      <c r="F11" s="310"/>
      <c r="G11" s="310"/>
      <c r="H11" s="310"/>
      <c r="I11" s="310"/>
      <c r="J11" s="310"/>
      <c r="K11" s="310"/>
      <c r="L11" s="310"/>
      <c r="M11" s="310"/>
      <c r="N11" s="310"/>
      <c r="O11" s="310"/>
      <c r="P11" s="11"/>
      <c r="Q11" s="11"/>
      <c r="R11" s="11"/>
      <c r="S11" s="11"/>
      <c r="T11" s="11"/>
      <c r="U11" s="11"/>
      <c r="V11" s="11"/>
      <c r="W11" s="11"/>
      <c r="X11" s="11"/>
      <c r="Y11" s="11"/>
      <c r="Z11" s="11"/>
    </row>
    <row r="12" spans="1:28" s="10" customFormat="1" ht="18.75" x14ac:dyDescent="0.2">
      <c r="A12" s="311" t="str">
        <f>'1. паспорт местоположение'!A12:C12</f>
        <v>M_00.0005.000005</v>
      </c>
      <c r="B12" s="311"/>
      <c r="C12" s="311"/>
      <c r="D12" s="311"/>
      <c r="E12" s="311"/>
      <c r="F12" s="311"/>
      <c r="G12" s="311"/>
      <c r="H12" s="311"/>
      <c r="I12" s="311"/>
      <c r="J12" s="311"/>
      <c r="K12" s="311"/>
      <c r="L12" s="311"/>
      <c r="M12" s="311"/>
      <c r="N12" s="311"/>
      <c r="O12" s="311"/>
      <c r="P12" s="11"/>
      <c r="Q12" s="11"/>
      <c r="R12" s="11"/>
      <c r="S12" s="11"/>
      <c r="T12" s="11"/>
      <c r="U12" s="11"/>
      <c r="V12" s="11"/>
      <c r="W12" s="11"/>
      <c r="X12" s="11"/>
      <c r="Y12" s="11"/>
      <c r="Z12" s="11"/>
    </row>
    <row r="13" spans="1:28" s="10" customFormat="1" ht="18.75" x14ac:dyDescent="0.2">
      <c r="A13" s="315" t="str">
        <f>'1. паспорт местоположение'!A15:C15</f>
        <v>Реконструкция схемы ОРУ 220 кВ ПС 220 кВ Строительная с заменой ОД, КЗ 220 кВ (2 шт.) на элегазовые выключатели с установкой системы СОПТ (1 шт.), УРЗА (2 шт.), заменой разъединителей (6 шт.), установкой оборудования ВЧ связи (2 шт.), устройства телемеханики (1 шт.), ТН (6 шт.) и выполнением сопутствующего объема работ</v>
      </c>
      <c r="B13" s="315"/>
      <c r="C13" s="315"/>
      <c r="D13" s="315"/>
      <c r="E13" s="315"/>
      <c r="F13" s="315"/>
      <c r="G13" s="315"/>
      <c r="H13" s="315"/>
      <c r="I13" s="315"/>
      <c r="J13" s="315"/>
      <c r="K13" s="315"/>
      <c r="L13" s="315"/>
      <c r="M13" s="315"/>
      <c r="N13" s="315"/>
      <c r="O13" s="315"/>
      <c r="P13" s="11"/>
      <c r="Q13" s="11"/>
      <c r="R13" s="11"/>
      <c r="S13" s="11"/>
      <c r="T13" s="11"/>
      <c r="U13" s="11"/>
      <c r="V13" s="11"/>
      <c r="W13" s="11"/>
      <c r="X13" s="11"/>
      <c r="Y13" s="11"/>
      <c r="Z13" s="11"/>
    </row>
    <row r="14" spans="1:28" s="7" customFormat="1" ht="15.75" customHeight="1" x14ac:dyDescent="0.2">
      <c r="A14" s="316"/>
      <c r="B14" s="316"/>
      <c r="C14" s="316"/>
      <c r="D14" s="316"/>
      <c r="E14" s="316"/>
      <c r="F14" s="316"/>
      <c r="G14" s="316"/>
      <c r="H14" s="316"/>
      <c r="I14" s="316"/>
      <c r="J14" s="316"/>
      <c r="K14" s="316"/>
      <c r="L14" s="316"/>
      <c r="M14" s="316"/>
      <c r="N14" s="316"/>
      <c r="O14" s="316"/>
      <c r="P14" s="8"/>
      <c r="Q14" s="8"/>
      <c r="R14" s="8"/>
      <c r="S14" s="8"/>
      <c r="T14" s="8"/>
      <c r="U14" s="8"/>
      <c r="V14" s="8"/>
      <c r="W14" s="8"/>
      <c r="X14" s="8"/>
      <c r="Y14" s="8"/>
      <c r="Z14" s="8"/>
    </row>
    <row r="15" spans="1:28" s="2" customFormat="1" ht="12" x14ac:dyDescent="0.2">
      <c r="A15" s="311" t="s">
        <v>6</v>
      </c>
      <c r="B15" s="311"/>
      <c r="C15" s="311"/>
      <c r="D15" s="311"/>
      <c r="E15" s="311"/>
      <c r="F15" s="311"/>
      <c r="G15" s="311"/>
      <c r="H15" s="311"/>
      <c r="I15" s="311"/>
      <c r="J15" s="311"/>
      <c r="K15" s="311"/>
      <c r="L15" s="311"/>
      <c r="M15" s="311"/>
      <c r="N15" s="311"/>
      <c r="O15" s="311"/>
      <c r="P15" s="6"/>
      <c r="Q15" s="6"/>
      <c r="R15" s="6"/>
      <c r="S15" s="6"/>
      <c r="T15" s="6"/>
      <c r="U15" s="6"/>
      <c r="V15" s="6"/>
      <c r="W15" s="6"/>
      <c r="X15" s="6"/>
      <c r="Y15" s="6"/>
      <c r="Z15" s="6"/>
    </row>
    <row r="16" spans="1:28" s="2" customFormat="1" ht="15" customHeight="1" x14ac:dyDescent="0.2">
      <c r="A16" s="315" t="s">
        <v>5</v>
      </c>
      <c r="B16" s="315"/>
      <c r="C16" s="315"/>
      <c r="D16" s="315"/>
      <c r="E16" s="315"/>
      <c r="F16" s="315"/>
      <c r="G16" s="315"/>
      <c r="H16" s="315"/>
      <c r="I16" s="315"/>
      <c r="J16" s="315"/>
      <c r="K16" s="315"/>
      <c r="L16" s="315"/>
      <c r="M16" s="315"/>
      <c r="N16" s="315"/>
      <c r="O16" s="315"/>
      <c r="P16" s="4"/>
      <c r="Q16" s="4"/>
      <c r="R16" s="4"/>
      <c r="S16" s="4"/>
      <c r="T16" s="4"/>
      <c r="U16" s="4"/>
      <c r="V16" s="4"/>
      <c r="W16" s="4"/>
      <c r="X16" s="4"/>
      <c r="Y16" s="4"/>
      <c r="Z16" s="4"/>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09" t="s">
        <v>4</v>
      </c>
      <c r="B19" s="309" t="s">
        <v>86</v>
      </c>
      <c r="C19" s="309" t="s">
        <v>85</v>
      </c>
      <c r="D19" s="309" t="s">
        <v>74</v>
      </c>
      <c r="E19" s="353" t="s">
        <v>84</v>
      </c>
      <c r="F19" s="354"/>
      <c r="G19" s="354"/>
      <c r="H19" s="354"/>
      <c r="I19" s="355"/>
      <c r="J19" s="309" t="s">
        <v>83</v>
      </c>
      <c r="K19" s="309"/>
      <c r="L19" s="309"/>
      <c r="M19" s="309"/>
      <c r="N19" s="309"/>
      <c r="O19" s="309"/>
      <c r="P19" s="3"/>
      <c r="Q19" s="3"/>
      <c r="R19" s="3"/>
      <c r="S19" s="3"/>
      <c r="T19" s="3"/>
      <c r="U19" s="3"/>
      <c r="V19" s="3"/>
      <c r="W19" s="3"/>
    </row>
    <row r="20" spans="1:26" s="2" customFormat="1" ht="51" customHeight="1" x14ac:dyDescent="0.2">
      <c r="A20" s="309"/>
      <c r="B20" s="309"/>
      <c r="C20" s="309"/>
      <c r="D20" s="309"/>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row>
    <row r="10" spans="1:44" s="10" customFormat="1" ht="18.75" customHeight="1" x14ac:dyDescent="0.2">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1" t="str">
        <f>'1. паспорт местоположение'!A12:C12</f>
        <v>M_00.0005.000005</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row>
    <row r="13" spans="1:44" s="10" customFormat="1" ht="18.75" customHeight="1" x14ac:dyDescent="0.2">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4" t="str">
        <f>'1. паспорт местоположение'!A15:C15</f>
        <v>Реконструкция схемы ОРУ 220 кВ ПС 220 кВ Строительная с заменой ОД, КЗ 220 кВ (2 шт.) на элегазовые выключатели с установкой системы СОПТ (1 шт.), УРЗА (2 шт.), заменой разъединителей (6 шт.), установкой оборудования ВЧ связи (2 шт.), устройства телемеханики (1 шт.), ТН (6 шт.) и выполнением сопутствующего объема работ</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row>
    <row r="16" spans="1:44" s="2" customFormat="1" ht="15" customHeight="1" x14ac:dyDescent="0.2">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4" t="s">
        <v>388</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5"/>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6" t="s">
        <v>286</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0</v>
      </c>
      <c r="AL24" s="426"/>
      <c r="AM24" s="78"/>
      <c r="AN24" s="78"/>
      <c r="AO24" s="105"/>
      <c r="AP24" s="105"/>
      <c r="AQ24" s="105"/>
      <c r="AR24" s="105"/>
      <c r="AS24" s="84"/>
    </row>
    <row r="25" spans="1:45" ht="12.75" customHeight="1" x14ac:dyDescent="0.25">
      <c r="A25" s="401" t="s">
        <v>285</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0" t="s">
        <v>425</v>
      </c>
      <c r="AL25" s="400"/>
      <c r="AM25" s="79"/>
      <c r="AN25" s="427" t="s">
        <v>284</v>
      </c>
      <c r="AO25" s="427"/>
      <c r="AP25" s="427"/>
      <c r="AQ25" s="425"/>
      <c r="AR25" s="425"/>
      <c r="AS25" s="84"/>
    </row>
    <row r="26" spans="1:45" ht="17.25" customHeight="1" x14ac:dyDescent="0.25">
      <c r="A26" s="367" t="s">
        <v>283</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403" t="s">
        <v>425</v>
      </c>
      <c r="AL26" s="404"/>
      <c r="AM26" s="79"/>
      <c r="AN26" s="413" t="s">
        <v>282</v>
      </c>
      <c r="AO26" s="414"/>
      <c r="AP26" s="415"/>
      <c r="AQ26" s="403" t="s">
        <v>425</v>
      </c>
      <c r="AR26" s="405"/>
      <c r="AS26" s="84"/>
    </row>
    <row r="27" spans="1:45" ht="17.25" customHeight="1" x14ac:dyDescent="0.25">
      <c r="A27" s="367" t="s">
        <v>281</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403" t="s">
        <v>425</v>
      </c>
      <c r="AL27" s="404"/>
      <c r="AM27" s="79"/>
      <c r="AN27" s="413" t="s">
        <v>280</v>
      </c>
      <c r="AO27" s="414"/>
      <c r="AP27" s="415"/>
      <c r="AQ27" s="403" t="s">
        <v>425</v>
      </c>
      <c r="AR27" s="405"/>
      <c r="AS27" s="84"/>
    </row>
    <row r="28" spans="1:45" ht="27.75" customHeight="1" thickBot="1" x14ac:dyDescent="0.3">
      <c r="A28" s="416" t="s">
        <v>279</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8"/>
      <c r="AK28" s="419" t="s">
        <v>425</v>
      </c>
      <c r="AL28" s="420"/>
      <c r="AM28" s="79"/>
      <c r="AN28" s="421" t="s">
        <v>278</v>
      </c>
      <c r="AO28" s="422"/>
      <c r="AP28" s="423"/>
      <c r="AQ28" s="403" t="s">
        <v>425</v>
      </c>
      <c r="AR28" s="405"/>
      <c r="AS28" s="84"/>
    </row>
    <row r="29" spans="1:45" ht="17.25" customHeight="1" x14ac:dyDescent="0.25">
      <c r="A29" s="406" t="s">
        <v>277</v>
      </c>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c r="AD29" s="407"/>
      <c r="AE29" s="407"/>
      <c r="AF29" s="407"/>
      <c r="AG29" s="407"/>
      <c r="AH29" s="407"/>
      <c r="AI29" s="407"/>
      <c r="AJ29" s="408"/>
      <c r="AK29" s="409" t="s">
        <v>425</v>
      </c>
      <c r="AL29" s="410"/>
      <c r="AM29" s="79"/>
      <c r="AN29" s="411"/>
      <c r="AO29" s="412"/>
      <c r="AP29" s="412"/>
      <c r="AQ29" s="403" t="s">
        <v>425</v>
      </c>
      <c r="AR29" s="404"/>
      <c r="AS29" s="84"/>
    </row>
    <row r="30" spans="1:45" ht="17.25" customHeight="1" x14ac:dyDescent="0.25">
      <c r="A30" s="367" t="s">
        <v>276</v>
      </c>
      <c r="B30" s="368"/>
      <c r="C30" s="368"/>
      <c r="D30" s="368"/>
      <c r="E30" s="368"/>
      <c r="F30" s="368"/>
      <c r="G30" s="368"/>
      <c r="H30" s="368"/>
      <c r="I30" s="368"/>
      <c r="J30" s="368"/>
      <c r="K30" s="368"/>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403" t="s">
        <v>425</v>
      </c>
      <c r="AL30" s="404"/>
      <c r="AM30" s="79"/>
      <c r="AS30" s="84"/>
    </row>
    <row r="31" spans="1:45" ht="17.25" customHeight="1" x14ac:dyDescent="0.25">
      <c r="A31" s="367" t="s">
        <v>275</v>
      </c>
      <c r="B31" s="368"/>
      <c r="C31" s="368"/>
      <c r="D31" s="368"/>
      <c r="E31" s="368"/>
      <c r="F31" s="368"/>
      <c r="G31" s="368"/>
      <c r="H31" s="368"/>
      <c r="I31" s="368"/>
      <c r="J31" s="368"/>
      <c r="K31" s="368"/>
      <c r="L31" s="368"/>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403" t="s">
        <v>425</v>
      </c>
      <c r="AL31" s="404"/>
      <c r="AM31" s="79"/>
      <c r="AN31" s="79"/>
      <c r="AO31" s="104"/>
      <c r="AP31" s="104"/>
      <c r="AQ31" s="104"/>
      <c r="AR31" s="104"/>
      <c r="AS31" s="84"/>
    </row>
    <row r="32" spans="1:45" ht="17.25" customHeight="1" x14ac:dyDescent="0.25">
      <c r="A32" s="367" t="s">
        <v>250</v>
      </c>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c r="AA32" s="368"/>
      <c r="AB32" s="368"/>
      <c r="AC32" s="368"/>
      <c r="AD32" s="368"/>
      <c r="AE32" s="368"/>
      <c r="AF32" s="368"/>
      <c r="AG32" s="368"/>
      <c r="AH32" s="368"/>
      <c r="AI32" s="368"/>
      <c r="AJ32" s="368"/>
      <c r="AK32" s="403" t="s">
        <v>425</v>
      </c>
      <c r="AL32" s="404"/>
      <c r="AM32" s="79"/>
      <c r="AN32" s="79"/>
      <c r="AO32" s="79"/>
      <c r="AP32" s="79"/>
      <c r="AQ32" s="79"/>
      <c r="AR32" s="79"/>
      <c r="AS32" s="84"/>
    </row>
    <row r="33" spans="1:45" ht="17.25" customHeight="1" x14ac:dyDescent="0.25">
      <c r="A33" s="367" t="s">
        <v>274</v>
      </c>
      <c r="B33" s="368"/>
      <c r="C33" s="368"/>
      <c r="D33" s="368"/>
      <c r="E33" s="368"/>
      <c r="F33" s="368"/>
      <c r="G33" s="368"/>
      <c r="H33" s="368"/>
      <c r="I33" s="368"/>
      <c r="J33" s="368"/>
      <c r="K33" s="368"/>
      <c r="L33" s="368"/>
      <c r="M33" s="368"/>
      <c r="N33" s="368"/>
      <c r="O33" s="368"/>
      <c r="P33" s="368"/>
      <c r="Q33" s="368"/>
      <c r="R33" s="368"/>
      <c r="S33" s="368"/>
      <c r="T33" s="368"/>
      <c r="U33" s="368"/>
      <c r="V33" s="368"/>
      <c r="W33" s="368"/>
      <c r="X33" s="368"/>
      <c r="Y33" s="368"/>
      <c r="Z33" s="368"/>
      <c r="AA33" s="368"/>
      <c r="AB33" s="368"/>
      <c r="AC33" s="368"/>
      <c r="AD33" s="368"/>
      <c r="AE33" s="368"/>
      <c r="AF33" s="368"/>
      <c r="AG33" s="368"/>
      <c r="AH33" s="368"/>
      <c r="AI33" s="368"/>
      <c r="AJ33" s="368"/>
      <c r="AK33" s="403" t="s">
        <v>425</v>
      </c>
      <c r="AL33" s="404"/>
      <c r="AM33" s="79"/>
      <c r="AN33" s="79"/>
      <c r="AO33" s="79"/>
      <c r="AP33" s="79"/>
      <c r="AQ33" s="79"/>
      <c r="AR33" s="79"/>
      <c r="AS33" s="84"/>
    </row>
    <row r="34" spans="1:45" ht="17.25" customHeight="1" x14ac:dyDescent="0.25">
      <c r="A34" s="367" t="s">
        <v>273</v>
      </c>
      <c r="B34" s="368"/>
      <c r="C34" s="368"/>
      <c r="D34" s="368"/>
      <c r="E34" s="368"/>
      <c r="F34" s="368"/>
      <c r="G34" s="368"/>
      <c r="H34" s="368"/>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8"/>
      <c r="AI34" s="368"/>
      <c r="AJ34" s="368"/>
      <c r="AK34" s="403" t="s">
        <v>425</v>
      </c>
      <c r="AL34" s="404"/>
      <c r="AM34" s="79"/>
      <c r="AN34" s="79"/>
      <c r="AO34" s="79"/>
      <c r="AP34" s="79"/>
      <c r="AQ34" s="79"/>
      <c r="AR34" s="79"/>
      <c r="AS34" s="84"/>
    </row>
    <row r="35" spans="1:45" ht="17.25" customHeight="1" x14ac:dyDescent="0.25">
      <c r="A35" s="367"/>
      <c r="B35" s="368"/>
      <c r="C35" s="368"/>
      <c r="D35" s="368"/>
      <c r="E35" s="368"/>
      <c r="F35" s="368"/>
      <c r="G35" s="368"/>
      <c r="H35" s="368"/>
      <c r="I35" s="368"/>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c r="AG35" s="368"/>
      <c r="AH35" s="368"/>
      <c r="AI35" s="368"/>
      <c r="AJ35" s="368"/>
      <c r="AK35" s="369"/>
      <c r="AL35" s="369"/>
      <c r="AM35" s="79"/>
      <c r="AN35" s="79"/>
      <c r="AO35" s="79"/>
      <c r="AP35" s="79"/>
      <c r="AQ35" s="79"/>
      <c r="AR35" s="79"/>
      <c r="AS35" s="84"/>
    </row>
    <row r="36" spans="1:45" ht="17.25" customHeight="1" thickBot="1" x14ac:dyDescent="0.3">
      <c r="A36" s="385" t="s">
        <v>238</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93" t="s">
        <v>425</v>
      </c>
      <c r="AL36" s="393"/>
      <c r="AM36" s="79"/>
      <c r="AN36" s="79"/>
      <c r="AO36" s="79"/>
      <c r="AP36" s="79"/>
      <c r="AQ36" s="79"/>
      <c r="AR36" s="79"/>
      <c r="AS36" s="84"/>
    </row>
    <row r="37" spans="1:45" ht="17.25" customHeight="1" x14ac:dyDescent="0.25">
      <c r="A37" s="401"/>
      <c r="B37" s="402"/>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2"/>
      <c r="AJ37" s="402"/>
      <c r="AK37" s="400"/>
      <c r="AL37" s="400"/>
      <c r="AM37" s="79"/>
      <c r="AN37" s="79"/>
      <c r="AO37" s="79"/>
      <c r="AP37" s="79"/>
      <c r="AQ37" s="79"/>
      <c r="AR37" s="79"/>
      <c r="AS37" s="84"/>
    </row>
    <row r="38" spans="1:45" ht="17.25" customHeight="1" x14ac:dyDescent="0.25">
      <c r="A38" s="367" t="s">
        <v>272</v>
      </c>
      <c r="B38" s="368"/>
      <c r="C38" s="368"/>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368"/>
      <c r="AC38" s="368"/>
      <c r="AD38" s="368"/>
      <c r="AE38" s="368"/>
      <c r="AF38" s="368"/>
      <c r="AG38" s="368"/>
      <c r="AH38" s="368"/>
      <c r="AI38" s="368"/>
      <c r="AJ38" s="368"/>
      <c r="AK38" s="369" t="s">
        <v>425</v>
      </c>
      <c r="AL38" s="369"/>
      <c r="AM38" s="79"/>
      <c r="AN38" s="79"/>
      <c r="AO38" s="79"/>
      <c r="AP38" s="79"/>
      <c r="AQ38" s="79"/>
      <c r="AR38" s="79"/>
      <c r="AS38" s="84"/>
    </row>
    <row r="39" spans="1:45" ht="17.25" customHeight="1" thickBot="1" x14ac:dyDescent="0.3">
      <c r="A39" s="385" t="s">
        <v>271</v>
      </c>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386"/>
      <c r="AA39" s="386"/>
      <c r="AB39" s="386"/>
      <c r="AC39" s="386"/>
      <c r="AD39" s="386"/>
      <c r="AE39" s="386"/>
      <c r="AF39" s="386"/>
      <c r="AG39" s="386"/>
      <c r="AH39" s="386"/>
      <c r="AI39" s="386"/>
      <c r="AJ39" s="386"/>
      <c r="AK39" s="393" t="s">
        <v>425</v>
      </c>
      <c r="AL39" s="393"/>
      <c r="AM39" s="79"/>
      <c r="AN39" s="79"/>
      <c r="AO39" s="79"/>
      <c r="AP39" s="79"/>
      <c r="AQ39" s="79"/>
      <c r="AR39" s="79"/>
      <c r="AS39" s="84"/>
    </row>
    <row r="40" spans="1:45" ht="17.25" customHeight="1" x14ac:dyDescent="0.25">
      <c r="A40" s="401" t="s">
        <v>270</v>
      </c>
      <c r="B40" s="402"/>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0" t="s">
        <v>425</v>
      </c>
      <c r="AL40" s="400"/>
      <c r="AM40" s="79"/>
      <c r="AN40" s="79"/>
      <c r="AO40" s="79"/>
      <c r="AP40" s="79"/>
      <c r="AQ40" s="79"/>
      <c r="AR40" s="79"/>
      <c r="AS40" s="84"/>
    </row>
    <row r="41" spans="1:45" ht="17.25" customHeight="1" x14ac:dyDescent="0.25">
      <c r="A41" s="367" t="s">
        <v>269</v>
      </c>
      <c r="B41" s="368"/>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9" t="s">
        <v>425</v>
      </c>
      <c r="AL41" s="369"/>
      <c r="AM41" s="79"/>
      <c r="AN41" s="79"/>
      <c r="AO41" s="79"/>
      <c r="AP41" s="79"/>
      <c r="AQ41" s="79"/>
      <c r="AR41" s="79"/>
      <c r="AS41" s="84"/>
    </row>
    <row r="42" spans="1:45" ht="17.25" customHeight="1" x14ac:dyDescent="0.25">
      <c r="A42" s="367" t="s">
        <v>268</v>
      </c>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9" t="s">
        <v>425</v>
      </c>
      <c r="AL42" s="369"/>
      <c r="AM42" s="79"/>
      <c r="AN42" s="79"/>
      <c r="AO42" s="79"/>
      <c r="AP42" s="79"/>
      <c r="AQ42" s="79"/>
      <c r="AR42" s="79"/>
      <c r="AS42" s="84"/>
    </row>
    <row r="43" spans="1:45" ht="17.25" customHeight="1" x14ac:dyDescent="0.25">
      <c r="A43" s="367" t="s">
        <v>267</v>
      </c>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9" t="s">
        <v>425</v>
      </c>
      <c r="AL43" s="369"/>
      <c r="AM43" s="79"/>
      <c r="AN43" s="79"/>
      <c r="AO43" s="79"/>
      <c r="AP43" s="79"/>
      <c r="AQ43" s="79"/>
      <c r="AR43" s="79"/>
      <c r="AS43" s="84"/>
    </row>
    <row r="44" spans="1:45" ht="17.25" customHeight="1" x14ac:dyDescent="0.25">
      <c r="A44" s="367" t="s">
        <v>266</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9" t="s">
        <v>425</v>
      </c>
      <c r="AL44" s="369"/>
      <c r="AM44" s="79"/>
      <c r="AN44" s="79"/>
      <c r="AO44" s="79"/>
      <c r="AP44" s="79"/>
      <c r="AQ44" s="79"/>
      <c r="AR44" s="79"/>
      <c r="AS44" s="84"/>
    </row>
    <row r="45" spans="1:45" ht="17.25" customHeight="1" x14ac:dyDescent="0.25">
      <c r="A45" s="367" t="s">
        <v>265</v>
      </c>
      <c r="B45" s="368"/>
      <c r="C45" s="368"/>
      <c r="D45" s="368"/>
      <c r="E45" s="368"/>
      <c r="F45" s="368"/>
      <c r="G45" s="368"/>
      <c r="H45" s="368"/>
      <c r="I45" s="368"/>
      <c r="J45" s="368"/>
      <c r="K45" s="368"/>
      <c r="L45" s="368"/>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9" t="s">
        <v>425</v>
      </c>
      <c r="AL45" s="369"/>
      <c r="AM45" s="79"/>
      <c r="AN45" s="79"/>
      <c r="AO45" s="79"/>
      <c r="AP45" s="79"/>
      <c r="AQ45" s="79"/>
      <c r="AR45" s="79"/>
      <c r="AS45" s="84"/>
    </row>
    <row r="46" spans="1:45" ht="17.25" customHeight="1" thickBot="1" x14ac:dyDescent="0.3">
      <c r="A46" s="394" t="s">
        <v>264</v>
      </c>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6" t="s">
        <v>425</v>
      </c>
      <c r="AL46" s="396"/>
      <c r="AM46" s="79"/>
      <c r="AN46" s="79"/>
      <c r="AO46" s="79"/>
      <c r="AP46" s="79"/>
      <c r="AQ46" s="79"/>
      <c r="AR46" s="79"/>
      <c r="AS46" s="84"/>
    </row>
    <row r="47" spans="1:45" ht="24" customHeight="1" x14ac:dyDescent="0.25">
      <c r="A47" s="397" t="s">
        <v>263</v>
      </c>
      <c r="B47" s="398"/>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9"/>
      <c r="AK47" s="400" t="s">
        <v>3</v>
      </c>
      <c r="AL47" s="400"/>
      <c r="AM47" s="384" t="s">
        <v>244</v>
      </c>
      <c r="AN47" s="384"/>
      <c r="AO47" s="92" t="s">
        <v>243</v>
      </c>
      <c r="AP47" s="92" t="s">
        <v>242</v>
      </c>
      <c r="AQ47" s="84"/>
    </row>
    <row r="48" spans="1:45" ht="12" customHeight="1" x14ac:dyDescent="0.25">
      <c r="A48" s="367" t="s">
        <v>262</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9" t="s">
        <v>425</v>
      </c>
      <c r="AL48" s="369"/>
      <c r="AM48" s="369" t="s">
        <v>425</v>
      </c>
      <c r="AN48" s="369"/>
      <c r="AO48" s="96" t="s">
        <v>425</v>
      </c>
      <c r="AP48" s="96" t="s">
        <v>425</v>
      </c>
      <c r="AQ48" s="84"/>
    </row>
    <row r="49" spans="1:43" ht="12" customHeight="1" x14ac:dyDescent="0.25">
      <c r="A49" s="367" t="s">
        <v>261</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c r="AJ49" s="368"/>
      <c r="AK49" s="369" t="s">
        <v>425</v>
      </c>
      <c r="AL49" s="369"/>
      <c r="AM49" s="369" t="s">
        <v>425</v>
      </c>
      <c r="AN49" s="369"/>
      <c r="AO49" s="96" t="s">
        <v>425</v>
      </c>
      <c r="AP49" s="96" t="s">
        <v>425</v>
      </c>
      <c r="AQ49" s="84"/>
    </row>
    <row r="50" spans="1:43" ht="12" customHeight="1" thickBot="1" x14ac:dyDescent="0.3">
      <c r="A50" s="385" t="s">
        <v>260</v>
      </c>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393" t="s">
        <v>425</v>
      </c>
      <c r="AL50" s="393"/>
      <c r="AM50" s="393" t="s">
        <v>425</v>
      </c>
      <c r="AN50" s="393"/>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2" t="s">
        <v>259</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84" t="s">
        <v>3</v>
      </c>
      <c r="AL52" s="384"/>
      <c r="AM52" s="384" t="s">
        <v>244</v>
      </c>
      <c r="AN52" s="384"/>
      <c r="AO52" s="92" t="s">
        <v>243</v>
      </c>
      <c r="AP52" s="92" t="s">
        <v>242</v>
      </c>
      <c r="AQ52" s="84"/>
    </row>
    <row r="53" spans="1:43" ht="11.25" customHeight="1" x14ac:dyDescent="0.25">
      <c r="A53" s="391" t="s">
        <v>258</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69" t="s">
        <v>425</v>
      </c>
      <c r="AL53" s="369"/>
      <c r="AM53" s="369" t="s">
        <v>425</v>
      </c>
      <c r="AN53" s="369"/>
      <c r="AO53" s="142" t="s">
        <v>425</v>
      </c>
      <c r="AP53" s="142" t="s">
        <v>425</v>
      </c>
      <c r="AQ53" s="84"/>
    </row>
    <row r="54" spans="1:43" ht="12" customHeight="1" x14ac:dyDescent="0.25">
      <c r="A54" s="367" t="s">
        <v>257</v>
      </c>
      <c r="B54" s="368"/>
      <c r="C54" s="368"/>
      <c r="D54" s="368"/>
      <c r="E54" s="368"/>
      <c r="F54" s="368"/>
      <c r="G54" s="368"/>
      <c r="H54" s="368"/>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8"/>
      <c r="AH54" s="368"/>
      <c r="AI54" s="368"/>
      <c r="AJ54" s="368"/>
      <c r="AK54" s="369" t="s">
        <v>425</v>
      </c>
      <c r="AL54" s="369"/>
      <c r="AM54" s="369" t="s">
        <v>425</v>
      </c>
      <c r="AN54" s="369"/>
      <c r="AO54" s="142" t="s">
        <v>425</v>
      </c>
      <c r="AP54" s="142" t="s">
        <v>425</v>
      </c>
      <c r="AQ54" s="84"/>
    </row>
    <row r="55" spans="1:43" ht="12" customHeight="1" x14ac:dyDescent="0.25">
      <c r="A55" s="367" t="s">
        <v>256</v>
      </c>
      <c r="B55" s="368"/>
      <c r="C55" s="368"/>
      <c r="D55" s="368"/>
      <c r="E55" s="368"/>
      <c r="F55" s="368"/>
      <c r="G55" s="368"/>
      <c r="H55" s="368"/>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8"/>
      <c r="AI55" s="368"/>
      <c r="AJ55" s="368"/>
      <c r="AK55" s="369" t="s">
        <v>425</v>
      </c>
      <c r="AL55" s="369"/>
      <c r="AM55" s="369" t="s">
        <v>425</v>
      </c>
      <c r="AN55" s="369"/>
      <c r="AO55" s="142" t="s">
        <v>425</v>
      </c>
      <c r="AP55" s="142" t="s">
        <v>425</v>
      </c>
      <c r="AQ55" s="84"/>
    </row>
    <row r="56" spans="1:43" ht="12" customHeight="1" thickBot="1" x14ac:dyDescent="0.3">
      <c r="A56" s="385" t="s">
        <v>255</v>
      </c>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7" t="s">
        <v>425</v>
      </c>
      <c r="AL56" s="387"/>
      <c r="AM56" s="387" t="s">
        <v>425</v>
      </c>
      <c r="AN56" s="387"/>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2" t="s">
        <v>254</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84" t="s">
        <v>3</v>
      </c>
      <c r="AL58" s="384"/>
      <c r="AM58" s="384" t="s">
        <v>244</v>
      </c>
      <c r="AN58" s="384"/>
      <c r="AO58" s="92" t="s">
        <v>243</v>
      </c>
      <c r="AP58" s="92" t="s">
        <v>242</v>
      </c>
      <c r="AQ58" s="84"/>
    </row>
    <row r="59" spans="1:43" ht="12.75" customHeight="1" x14ac:dyDescent="0.25">
      <c r="A59" s="388" t="s">
        <v>253</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9"/>
      <c r="AB59" s="389"/>
      <c r="AC59" s="389"/>
      <c r="AD59" s="389"/>
      <c r="AE59" s="389"/>
      <c r="AF59" s="389"/>
      <c r="AG59" s="389"/>
      <c r="AH59" s="389"/>
      <c r="AI59" s="389"/>
      <c r="AJ59" s="389"/>
      <c r="AK59" s="390" t="s">
        <v>425</v>
      </c>
      <c r="AL59" s="390"/>
      <c r="AM59" s="390" t="s">
        <v>425</v>
      </c>
      <c r="AN59" s="390"/>
      <c r="AO59" s="98" t="s">
        <v>425</v>
      </c>
      <c r="AP59" s="98" t="s">
        <v>425</v>
      </c>
      <c r="AQ59" s="90"/>
    </row>
    <row r="60" spans="1:43" ht="12" customHeight="1" x14ac:dyDescent="0.25">
      <c r="A60" s="367" t="s">
        <v>252</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9" t="s">
        <v>425</v>
      </c>
      <c r="AL60" s="369"/>
      <c r="AM60" s="369" t="s">
        <v>425</v>
      </c>
      <c r="AN60" s="369"/>
      <c r="AO60" s="96" t="s">
        <v>425</v>
      </c>
      <c r="AP60" s="96" t="s">
        <v>425</v>
      </c>
      <c r="AQ60" s="84"/>
    </row>
    <row r="61" spans="1:43" ht="12" customHeight="1" x14ac:dyDescent="0.25">
      <c r="A61" s="367" t="s">
        <v>251</v>
      </c>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9" t="s">
        <v>425</v>
      </c>
      <c r="AL61" s="369"/>
      <c r="AM61" s="369" t="s">
        <v>425</v>
      </c>
      <c r="AN61" s="369"/>
      <c r="AO61" s="96" t="s">
        <v>425</v>
      </c>
      <c r="AP61" s="96" t="s">
        <v>425</v>
      </c>
      <c r="AQ61" s="84"/>
    </row>
    <row r="62" spans="1:43" ht="12" customHeight="1" x14ac:dyDescent="0.25">
      <c r="A62" s="367" t="s">
        <v>250</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9" t="s">
        <v>425</v>
      </c>
      <c r="AL62" s="369"/>
      <c r="AM62" s="369" t="s">
        <v>425</v>
      </c>
      <c r="AN62" s="369"/>
      <c r="AO62" s="96" t="s">
        <v>425</v>
      </c>
      <c r="AP62" s="96" t="s">
        <v>425</v>
      </c>
      <c r="AQ62" s="84"/>
    </row>
    <row r="63" spans="1:43" ht="9.75" customHeight="1" x14ac:dyDescent="0.25">
      <c r="A63" s="367"/>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9"/>
      <c r="AL63" s="369"/>
      <c r="AM63" s="369"/>
      <c r="AN63" s="369"/>
      <c r="AO63" s="96"/>
      <c r="AP63" s="96"/>
      <c r="AQ63" s="84"/>
    </row>
    <row r="64" spans="1:43" ht="9.75" customHeight="1" x14ac:dyDescent="0.25">
      <c r="A64" s="367"/>
      <c r="B64" s="368"/>
      <c r="C64" s="368"/>
      <c r="D64" s="368"/>
      <c r="E64" s="368"/>
      <c r="F64" s="368"/>
      <c r="G64" s="368"/>
      <c r="H64" s="368"/>
      <c r="I64" s="368"/>
      <c r="J64" s="368"/>
      <c r="K64" s="368"/>
      <c r="L64" s="368"/>
      <c r="M64" s="368"/>
      <c r="N64" s="368"/>
      <c r="O64" s="368"/>
      <c r="P64" s="368"/>
      <c r="Q64" s="368"/>
      <c r="R64" s="368"/>
      <c r="S64" s="368"/>
      <c r="T64" s="368"/>
      <c r="U64" s="368"/>
      <c r="V64" s="368"/>
      <c r="W64" s="368"/>
      <c r="X64" s="368"/>
      <c r="Y64" s="368"/>
      <c r="Z64" s="368"/>
      <c r="AA64" s="368"/>
      <c r="AB64" s="368"/>
      <c r="AC64" s="368"/>
      <c r="AD64" s="368"/>
      <c r="AE64" s="368"/>
      <c r="AF64" s="368"/>
      <c r="AG64" s="368"/>
      <c r="AH64" s="368"/>
      <c r="AI64" s="368"/>
      <c r="AJ64" s="368"/>
      <c r="AK64" s="369"/>
      <c r="AL64" s="369"/>
      <c r="AM64" s="369"/>
      <c r="AN64" s="369"/>
      <c r="AO64" s="96"/>
      <c r="AP64" s="96"/>
      <c r="AQ64" s="84"/>
    </row>
    <row r="65" spans="1:43" ht="12" customHeight="1" x14ac:dyDescent="0.25">
      <c r="A65" s="367" t="s">
        <v>249</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369" t="s">
        <v>425</v>
      </c>
      <c r="AL65" s="369"/>
      <c r="AM65" s="369" t="s">
        <v>425</v>
      </c>
      <c r="AN65" s="369"/>
      <c r="AO65" s="96" t="s">
        <v>425</v>
      </c>
      <c r="AP65" s="96" t="s">
        <v>425</v>
      </c>
      <c r="AQ65" s="84"/>
    </row>
    <row r="66" spans="1:43" ht="27.75" customHeight="1" x14ac:dyDescent="0.25">
      <c r="A66" s="371" t="s">
        <v>248</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t="s">
        <v>425</v>
      </c>
      <c r="AL66" s="374"/>
      <c r="AM66" s="374" t="s">
        <v>425</v>
      </c>
      <c r="AN66" s="374"/>
      <c r="AO66" s="97" t="s">
        <v>425</v>
      </c>
      <c r="AP66" s="97" t="s">
        <v>425</v>
      </c>
      <c r="AQ66" s="90"/>
    </row>
    <row r="67" spans="1:43" ht="11.25" customHeight="1" x14ac:dyDescent="0.25">
      <c r="A67" s="367" t="s">
        <v>240</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368"/>
      <c r="AA67" s="368"/>
      <c r="AB67" s="368"/>
      <c r="AC67" s="368"/>
      <c r="AD67" s="368"/>
      <c r="AE67" s="368"/>
      <c r="AF67" s="368"/>
      <c r="AG67" s="368"/>
      <c r="AH67" s="368"/>
      <c r="AI67" s="368"/>
      <c r="AJ67" s="368"/>
      <c r="AK67" s="369" t="s">
        <v>425</v>
      </c>
      <c r="AL67" s="369"/>
      <c r="AM67" s="369" t="s">
        <v>425</v>
      </c>
      <c r="AN67" s="369"/>
      <c r="AO67" s="96" t="s">
        <v>425</v>
      </c>
      <c r="AP67" s="96" t="s">
        <v>425</v>
      </c>
      <c r="AQ67" s="84"/>
    </row>
    <row r="68" spans="1:43" ht="25.5" customHeight="1" x14ac:dyDescent="0.25">
      <c r="A68" s="371" t="s">
        <v>241</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t="s">
        <v>425</v>
      </c>
      <c r="AL68" s="374"/>
      <c r="AM68" s="374" t="s">
        <v>425</v>
      </c>
      <c r="AN68" s="374"/>
      <c r="AO68" s="97" t="s">
        <v>425</v>
      </c>
      <c r="AP68" s="97" t="s">
        <v>425</v>
      </c>
      <c r="AQ68" s="90"/>
    </row>
    <row r="69" spans="1:43" ht="12" customHeight="1" x14ac:dyDescent="0.25">
      <c r="A69" s="367" t="s">
        <v>239</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368"/>
      <c r="AA69" s="368"/>
      <c r="AB69" s="368"/>
      <c r="AC69" s="368"/>
      <c r="AD69" s="368"/>
      <c r="AE69" s="368"/>
      <c r="AF69" s="368"/>
      <c r="AG69" s="368"/>
      <c r="AH69" s="368"/>
      <c r="AI69" s="368"/>
      <c r="AJ69" s="368"/>
      <c r="AK69" s="369" t="s">
        <v>425</v>
      </c>
      <c r="AL69" s="369"/>
      <c r="AM69" s="369" t="s">
        <v>425</v>
      </c>
      <c r="AN69" s="369"/>
      <c r="AO69" s="96" t="s">
        <v>425</v>
      </c>
      <c r="AP69" s="96" t="s">
        <v>425</v>
      </c>
      <c r="AQ69" s="84"/>
    </row>
    <row r="70" spans="1:43" ht="12.75" customHeight="1" x14ac:dyDescent="0.25">
      <c r="A70" s="376" t="s">
        <v>247</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4" t="s">
        <v>425</v>
      </c>
      <c r="AL70" s="374"/>
      <c r="AM70" s="374" t="s">
        <v>425</v>
      </c>
      <c r="AN70" s="374"/>
      <c r="AO70" s="97" t="s">
        <v>425</v>
      </c>
      <c r="AP70" s="97" t="s">
        <v>425</v>
      </c>
      <c r="AQ70" s="90"/>
    </row>
    <row r="71" spans="1:43" ht="12" customHeight="1" x14ac:dyDescent="0.25">
      <c r="A71" s="367" t="s">
        <v>238</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9" t="s">
        <v>425</v>
      </c>
      <c r="AL71" s="369"/>
      <c r="AM71" s="369" t="s">
        <v>425</v>
      </c>
      <c r="AN71" s="369"/>
      <c r="AO71" s="96" t="s">
        <v>425</v>
      </c>
      <c r="AP71" s="96" t="s">
        <v>425</v>
      </c>
      <c r="AQ71" s="84"/>
    </row>
    <row r="72" spans="1:43" ht="12.75" customHeight="1" thickBot="1" x14ac:dyDescent="0.3">
      <c r="A72" s="378" t="s">
        <v>246</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t="s">
        <v>425</v>
      </c>
      <c r="AL72" s="381"/>
      <c r="AM72" s="381" t="s">
        <v>425</v>
      </c>
      <c r="AN72" s="381"/>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2" t="s">
        <v>245</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4" t="s">
        <v>3</v>
      </c>
      <c r="AL74" s="384"/>
      <c r="AM74" s="384" t="s">
        <v>244</v>
      </c>
      <c r="AN74" s="384"/>
      <c r="AO74" s="92" t="s">
        <v>243</v>
      </c>
      <c r="AP74" s="92" t="s">
        <v>242</v>
      </c>
      <c r="AQ74" s="84"/>
    </row>
    <row r="75" spans="1:43" ht="25.5" customHeight="1" x14ac:dyDescent="0.25">
      <c r="A75" s="371" t="s">
        <v>241</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t="s">
        <v>425</v>
      </c>
      <c r="AL75" s="374"/>
      <c r="AM75" s="375" t="s">
        <v>425</v>
      </c>
      <c r="AN75" s="375"/>
      <c r="AO75" s="88" t="s">
        <v>425</v>
      </c>
      <c r="AP75" s="88" t="s">
        <v>425</v>
      </c>
      <c r="AQ75" s="90"/>
    </row>
    <row r="76" spans="1:43" ht="12" customHeight="1" x14ac:dyDescent="0.25">
      <c r="A76" s="367" t="s">
        <v>240</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9" t="s">
        <v>425</v>
      </c>
      <c r="AL76" s="369"/>
      <c r="AM76" s="370" t="s">
        <v>425</v>
      </c>
      <c r="AN76" s="370"/>
      <c r="AO76" s="91" t="s">
        <v>425</v>
      </c>
      <c r="AP76" s="91" t="s">
        <v>425</v>
      </c>
      <c r="AQ76" s="84"/>
    </row>
    <row r="77" spans="1:43" ht="12" customHeight="1" x14ac:dyDescent="0.25">
      <c r="A77" s="367" t="s">
        <v>239</v>
      </c>
      <c r="B77" s="368"/>
      <c r="C77" s="368"/>
      <c r="D77" s="368"/>
      <c r="E77" s="368"/>
      <c r="F77" s="368"/>
      <c r="G77" s="368"/>
      <c r="H77" s="368"/>
      <c r="I77" s="368"/>
      <c r="J77" s="368"/>
      <c r="K77" s="368"/>
      <c r="L77" s="368"/>
      <c r="M77" s="368"/>
      <c r="N77" s="368"/>
      <c r="O77" s="368"/>
      <c r="P77" s="368"/>
      <c r="Q77" s="368"/>
      <c r="R77" s="368"/>
      <c r="S77" s="368"/>
      <c r="T77" s="368"/>
      <c r="U77" s="368"/>
      <c r="V77" s="368"/>
      <c r="W77" s="368"/>
      <c r="X77" s="368"/>
      <c r="Y77" s="368"/>
      <c r="Z77" s="368"/>
      <c r="AA77" s="368"/>
      <c r="AB77" s="368"/>
      <c r="AC77" s="368"/>
      <c r="AD77" s="368"/>
      <c r="AE77" s="368"/>
      <c r="AF77" s="368"/>
      <c r="AG77" s="368"/>
      <c r="AH77" s="368"/>
      <c r="AI77" s="368"/>
      <c r="AJ77" s="368"/>
      <c r="AK77" s="369" t="s">
        <v>425</v>
      </c>
      <c r="AL77" s="369"/>
      <c r="AM77" s="370" t="s">
        <v>425</v>
      </c>
      <c r="AN77" s="370"/>
      <c r="AO77" s="91" t="s">
        <v>425</v>
      </c>
      <c r="AP77" s="91" t="s">
        <v>425</v>
      </c>
      <c r="AQ77" s="84"/>
    </row>
    <row r="78" spans="1:43" ht="12" customHeight="1" x14ac:dyDescent="0.25">
      <c r="A78" s="367" t="s">
        <v>238</v>
      </c>
      <c r="B78" s="368"/>
      <c r="C78" s="368"/>
      <c r="D78" s="368"/>
      <c r="E78" s="368"/>
      <c r="F78" s="368"/>
      <c r="G78" s="368"/>
      <c r="H78" s="368"/>
      <c r="I78" s="368"/>
      <c r="J78" s="368"/>
      <c r="K78" s="368"/>
      <c r="L78" s="368"/>
      <c r="M78" s="368"/>
      <c r="N78" s="368"/>
      <c r="O78" s="368"/>
      <c r="P78" s="368"/>
      <c r="Q78" s="368"/>
      <c r="R78" s="368"/>
      <c r="S78" s="368"/>
      <c r="T78" s="368"/>
      <c r="U78" s="368"/>
      <c r="V78" s="368"/>
      <c r="W78" s="368"/>
      <c r="X78" s="368"/>
      <c r="Y78" s="368"/>
      <c r="Z78" s="368"/>
      <c r="AA78" s="368"/>
      <c r="AB78" s="368"/>
      <c r="AC78" s="368"/>
      <c r="AD78" s="368"/>
      <c r="AE78" s="368"/>
      <c r="AF78" s="368"/>
      <c r="AG78" s="368"/>
      <c r="AH78" s="368"/>
      <c r="AI78" s="368"/>
      <c r="AJ78" s="368"/>
      <c r="AK78" s="369" t="s">
        <v>425</v>
      </c>
      <c r="AL78" s="369"/>
      <c r="AM78" s="370" t="s">
        <v>425</v>
      </c>
      <c r="AN78" s="370"/>
      <c r="AO78" s="91" t="s">
        <v>425</v>
      </c>
      <c r="AP78" s="91" t="s">
        <v>425</v>
      </c>
      <c r="AQ78" s="84"/>
    </row>
    <row r="79" spans="1:43" ht="12" customHeight="1" x14ac:dyDescent="0.25">
      <c r="A79" s="367" t="s">
        <v>237</v>
      </c>
      <c r="B79" s="368"/>
      <c r="C79" s="368"/>
      <c r="D79" s="368"/>
      <c r="E79" s="368"/>
      <c r="F79" s="368"/>
      <c r="G79" s="368"/>
      <c r="H79" s="368"/>
      <c r="I79" s="368"/>
      <c r="J79" s="368"/>
      <c r="K79" s="368"/>
      <c r="L79" s="368"/>
      <c r="M79" s="368"/>
      <c r="N79" s="368"/>
      <c r="O79" s="368"/>
      <c r="P79" s="368"/>
      <c r="Q79" s="368"/>
      <c r="R79" s="368"/>
      <c r="S79" s="368"/>
      <c r="T79" s="368"/>
      <c r="U79" s="368"/>
      <c r="V79" s="368"/>
      <c r="W79" s="368"/>
      <c r="X79" s="368"/>
      <c r="Y79" s="368"/>
      <c r="Z79" s="368"/>
      <c r="AA79" s="368"/>
      <c r="AB79" s="368"/>
      <c r="AC79" s="368"/>
      <c r="AD79" s="368"/>
      <c r="AE79" s="368"/>
      <c r="AF79" s="368"/>
      <c r="AG79" s="368"/>
      <c r="AH79" s="368"/>
      <c r="AI79" s="368"/>
      <c r="AJ79" s="368"/>
      <c r="AK79" s="369" t="s">
        <v>425</v>
      </c>
      <c r="AL79" s="369"/>
      <c r="AM79" s="370" t="s">
        <v>425</v>
      </c>
      <c r="AN79" s="370"/>
      <c r="AO79" s="91" t="s">
        <v>425</v>
      </c>
      <c r="AP79" s="91" t="s">
        <v>425</v>
      </c>
      <c r="AQ79" s="84"/>
    </row>
    <row r="80" spans="1:43" ht="12" customHeight="1" x14ac:dyDescent="0.25">
      <c r="A80" s="367" t="s">
        <v>236</v>
      </c>
      <c r="B80" s="368"/>
      <c r="C80" s="368"/>
      <c r="D80" s="368"/>
      <c r="E80" s="368"/>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c r="AI80" s="368"/>
      <c r="AJ80" s="368"/>
      <c r="AK80" s="369" t="s">
        <v>425</v>
      </c>
      <c r="AL80" s="369"/>
      <c r="AM80" s="370" t="s">
        <v>425</v>
      </c>
      <c r="AN80" s="370"/>
      <c r="AO80" s="91" t="s">
        <v>425</v>
      </c>
      <c r="AP80" s="91" t="s">
        <v>425</v>
      </c>
      <c r="AQ80" s="84"/>
    </row>
    <row r="81" spans="1:45" ht="12.75" customHeight="1" x14ac:dyDescent="0.25">
      <c r="A81" s="367" t="s">
        <v>235</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9" t="s">
        <v>425</v>
      </c>
      <c r="AL81" s="369"/>
      <c r="AM81" s="370" t="s">
        <v>425</v>
      </c>
      <c r="AN81" s="370"/>
      <c r="AO81" s="91" t="s">
        <v>425</v>
      </c>
      <c r="AP81" s="91" t="s">
        <v>425</v>
      </c>
      <c r="AQ81" s="84"/>
    </row>
    <row r="82" spans="1:45" ht="12.75" customHeight="1" x14ac:dyDescent="0.25">
      <c r="A82" s="367" t="s">
        <v>234</v>
      </c>
      <c r="B82" s="368"/>
      <c r="C82" s="368"/>
      <c r="D82" s="368"/>
      <c r="E82" s="368"/>
      <c r="F82" s="368"/>
      <c r="G82" s="368"/>
      <c r="H82" s="368"/>
      <c r="I82" s="368"/>
      <c r="J82" s="368"/>
      <c r="K82" s="368"/>
      <c r="L82" s="368"/>
      <c r="M82" s="368"/>
      <c r="N82" s="368"/>
      <c r="O82" s="368"/>
      <c r="P82" s="368"/>
      <c r="Q82" s="368"/>
      <c r="R82" s="368"/>
      <c r="S82" s="368"/>
      <c r="T82" s="368"/>
      <c r="U82" s="368"/>
      <c r="V82" s="368"/>
      <c r="W82" s="368"/>
      <c r="X82" s="368"/>
      <c r="Y82" s="368"/>
      <c r="Z82" s="368"/>
      <c r="AA82" s="368"/>
      <c r="AB82" s="368"/>
      <c r="AC82" s="368"/>
      <c r="AD82" s="368"/>
      <c r="AE82" s="368"/>
      <c r="AF82" s="368"/>
      <c r="AG82" s="368"/>
      <c r="AH82" s="368"/>
      <c r="AI82" s="368"/>
      <c r="AJ82" s="368"/>
      <c r="AK82" s="369" t="s">
        <v>425</v>
      </c>
      <c r="AL82" s="369"/>
      <c r="AM82" s="370" t="s">
        <v>425</v>
      </c>
      <c r="AN82" s="370"/>
      <c r="AO82" s="91" t="s">
        <v>425</v>
      </c>
      <c r="AP82" s="91" t="s">
        <v>425</v>
      </c>
      <c r="AQ82" s="84"/>
    </row>
    <row r="83" spans="1:45" ht="12" customHeight="1" x14ac:dyDescent="0.25">
      <c r="A83" s="376" t="s">
        <v>233</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4" t="s">
        <v>425</v>
      </c>
      <c r="AL83" s="374"/>
      <c r="AM83" s="375" t="s">
        <v>425</v>
      </c>
      <c r="AN83" s="375"/>
      <c r="AO83" s="88" t="s">
        <v>425</v>
      </c>
      <c r="AP83" s="88" t="s">
        <v>425</v>
      </c>
      <c r="AQ83" s="90"/>
    </row>
    <row r="84" spans="1:45" ht="12" customHeight="1" x14ac:dyDescent="0.25">
      <c r="A84" s="376" t="s">
        <v>232</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4" t="s">
        <v>425</v>
      </c>
      <c r="AL84" s="374"/>
      <c r="AM84" s="375" t="s">
        <v>425</v>
      </c>
      <c r="AN84" s="375"/>
      <c r="AO84" s="88" t="s">
        <v>425</v>
      </c>
      <c r="AP84" s="88" t="s">
        <v>425</v>
      </c>
      <c r="AQ84" s="90"/>
    </row>
    <row r="85" spans="1:45" ht="12" customHeight="1" x14ac:dyDescent="0.25">
      <c r="A85" s="367" t="s">
        <v>231</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9" t="s">
        <v>425</v>
      </c>
      <c r="AL85" s="369"/>
      <c r="AM85" s="370" t="s">
        <v>425</v>
      </c>
      <c r="AN85" s="370"/>
      <c r="AO85" s="91" t="s">
        <v>425</v>
      </c>
      <c r="AP85" s="91" t="s">
        <v>425</v>
      </c>
      <c r="AQ85" s="78"/>
    </row>
    <row r="86" spans="1:45" ht="27.75" customHeight="1" x14ac:dyDescent="0.25">
      <c r="A86" s="371" t="s">
        <v>230</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t="s">
        <v>425</v>
      </c>
      <c r="AL86" s="374"/>
      <c r="AM86" s="375" t="s">
        <v>425</v>
      </c>
      <c r="AN86" s="375"/>
      <c r="AO86" s="88" t="s">
        <v>425</v>
      </c>
      <c r="AP86" s="88" t="s">
        <v>425</v>
      </c>
      <c r="AQ86" s="90"/>
    </row>
    <row r="87" spans="1:45" x14ac:dyDescent="0.25">
      <c r="A87" s="371" t="s">
        <v>229</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t="s">
        <v>425</v>
      </c>
      <c r="AL87" s="374"/>
      <c r="AM87" s="375" t="s">
        <v>425</v>
      </c>
      <c r="AN87" s="375"/>
      <c r="AO87" s="88" t="s">
        <v>425</v>
      </c>
      <c r="AP87" s="88" t="s">
        <v>425</v>
      </c>
      <c r="AQ87" s="90"/>
    </row>
    <row r="88" spans="1:45" ht="14.25" customHeight="1" x14ac:dyDescent="0.25">
      <c r="A88" s="360" t="s">
        <v>228</v>
      </c>
      <c r="B88" s="361"/>
      <c r="C88" s="361"/>
      <c r="D88" s="362"/>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3" t="s">
        <v>425</v>
      </c>
      <c r="AL88" s="364"/>
      <c r="AM88" s="365" t="s">
        <v>425</v>
      </c>
      <c r="AN88" s="366"/>
      <c r="AO88" s="88" t="s">
        <v>425</v>
      </c>
      <c r="AP88" s="88" t="s">
        <v>425</v>
      </c>
      <c r="AQ88" s="90"/>
    </row>
    <row r="89" spans="1:45" x14ac:dyDescent="0.25">
      <c r="A89" s="360" t="s">
        <v>227</v>
      </c>
      <c r="B89" s="361"/>
      <c r="C89" s="361"/>
      <c r="D89" s="362"/>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3" t="s">
        <v>425</v>
      </c>
      <c r="AL89" s="364"/>
      <c r="AM89" s="365" t="s">
        <v>425</v>
      </c>
      <c r="AN89" s="366"/>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6" t="s">
        <v>425</v>
      </c>
      <c r="AL90" s="357"/>
      <c r="AM90" s="358" t="s">
        <v>425</v>
      </c>
      <c r="AN90" s="359"/>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2" sqref="A2"/>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28" t="s">
        <v>448</v>
      </c>
      <c r="B5" s="428"/>
      <c r="C5" s="428"/>
      <c r="D5" s="428"/>
      <c r="E5" s="428"/>
      <c r="F5" s="428"/>
      <c r="G5" s="428"/>
      <c r="H5" s="428"/>
      <c r="I5" s="428"/>
      <c r="J5" s="428"/>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10" t="s">
        <v>9</v>
      </c>
      <c r="B7" s="310"/>
      <c r="C7" s="310"/>
      <c r="D7" s="310"/>
      <c r="E7" s="310"/>
      <c r="F7" s="310"/>
      <c r="G7" s="310"/>
      <c r="H7" s="310"/>
      <c r="I7" s="310"/>
      <c r="J7" s="310"/>
    </row>
    <row r="8" spans="1:42" ht="18.75" x14ac:dyDescent="0.25">
      <c r="A8" s="310"/>
      <c r="B8" s="310"/>
      <c r="C8" s="310"/>
      <c r="D8" s="310"/>
      <c r="E8" s="310"/>
      <c r="F8" s="310"/>
      <c r="G8" s="310"/>
      <c r="H8" s="310"/>
      <c r="I8" s="310"/>
      <c r="J8" s="310"/>
    </row>
    <row r="9" spans="1:42" ht="18.75" x14ac:dyDescent="0.25">
      <c r="A9" s="334" t="s">
        <v>422</v>
      </c>
      <c r="B9" s="334"/>
      <c r="C9" s="334"/>
      <c r="D9" s="334"/>
      <c r="E9" s="334"/>
      <c r="F9" s="334"/>
      <c r="G9" s="334"/>
      <c r="H9" s="334"/>
      <c r="I9" s="334"/>
      <c r="J9" s="334"/>
    </row>
    <row r="10" spans="1:42" x14ac:dyDescent="0.25">
      <c r="A10" s="315" t="s">
        <v>8</v>
      </c>
      <c r="B10" s="315"/>
      <c r="C10" s="315"/>
      <c r="D10" s="315"/>
      <c r="E10" s="315"/>
      <c r="F10" s="315"/>
      <c r="G10" s="315"/>
      <c r="H10" s="315"/>
      <c r="I10" s="315"/>
      <c r="J10" s="315"/>
    </row>
    <row r="11" spans="1:42" ht="18.75" x14ac:dyDescent="0.25">
      <c r="A11" s="310"/>
      <c r="B11" s="310"/>
      <c r="C11" s="310"/>
      <c r="D11" s="310"/>
      <c r="E11" s="310"/>
      <c r="F11" s="310"/>
      <c r="G11" s="310"/>
      <c r="H11" s="310"/>
      <c r="I11" s="310"/>
      <c r="J11" s="310"/>
    </row>
    <row r="12" spans="1:42" ht="18.75" customHeight="1" x14ac:dyDescent="0.25">
      <c r="A12" s="432" t="str">
        <f>'1. паспорт местоположение'!$A$12</f>
        <v>M_00.0005.000005</v>
      </c>
      <c r="B12" s="432"/>
      <c r="C12" s="432"/>
      <c r="D12" s="432"/>
      <c r="E12" s="432"/>
      <c r="F12" s="432"/>
      <c r="G12" s="432"/>
      <c r="H12" s="432"/>
      <c r="I12" s="432"/>
      <c r="J12" s="432"/>
    </row>
    <row r="13" spans="1:42" x14ac:dyDescent="0.25">
      <c r="A13" s="315" t="s">
        <v>7</v>
      </c>
      <c r="B13" s="315"/>
      <c r="C13" s="315"/>
      <c r="D13" s="315"/>
      <c r="E13" s="315"/>
      <c r="F13" s="315"/>
      <c r="G13" s="315"/>
      <c r="H13" s="315"/>
      <c r="I13" s="315"/>
      <c r="J13" s="315"/>
    </row>
    <row r="14" spans="1:42" ht="18.75" x14ac:dyDescent="0.25">
      <c r="A14" s="317"/>
      <c r="B14" s="317"/>
      <c r="C14" s="317"/>
      <c r="D14" s="317"/>
      <c r="E14" s="317"/>
      <c r="F14" s="317"/>
      <c r="G14" s="317"/>
      <c r="H14" s="317"/>
      <c r="I14" s="317"/>
      <c r="J14" s="317"/>
    </row>
    <row r="15" spans="1:42" ht="18.75" customHeight="1" x14ac:dyDescent="0.25">
      <c r="A15" s="334" t="str">
        <f>'1. паспорт местоположение'!$A$15</f>
        <v>Реконструкция схемы ОРУ 220 кВ ПС 220 кВ Строительная с заменой ОД, КЗ 220 кВ (2 шт.) на элегазовые выключатели с установкой системы СОПТ (1 шт.), УРЗА (2 шт.), заменой разъединителей (6 шт.), установкой оборудования ВЧ связи (2 шт.), устройства телемеханики (1 шт.), ТН (6 шт.) и выполнением сопутствующего объема работ</v>
      </c>
      <c r="B15" s="334"/>
      <c r="C15" s="334"/>
      <c r="D15" s="334"/>
      <c r="E15" s="334"/>
      <c r="F15" s="334"/>
      <c r="G15" s="334"/>
      <c r="H15" s="334"/>
      <c r="I15" s="334"/>
      <c r="J15" s="334"/>
    </row>
    <row r="16" spans="1:42" x14ac:dyDescent="0.25">
      <c r="A16" s="315" t="s">
        <v>5</v>
      </c>
      <c r="B16" s="315"/>
      <c r="C16" s="315"/>
      <c r="D16" s="315"/>
      <c r="E16" s="315"/>
      <c r="F16" s="315"/>
      <c r="G16" s="315"/>
      <c r="H16" s="315"/>
      <c r="I16" s="315"/>
      <c r="J16" s="31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33" t="s">
        <v>389</v>
      </c>
      <c r="B19" s="433"/>
      <c r="C19" s="433"/>
      <c r="D19" s="433"/>
      <c r="E19" s="433"/>
      <c r="F19" s="433"/>
      <c r="G19" s="433"/>
      <c r="H19" s="433"/>
      <c r="I19" s="433"/>
      <c r="J19" s="433"/>
    </row>
    <row r="20" spans="1:12" x14ac:dyDescent="0.25">
      <c r="A20" s="251"/>
      <c r="B20" s="251"/>
    </row>
    <row r="21" spans="1:12" ht="28.5" customHeight="1" x14ac:dyDescent="0.25">
      <c r="A21" s="429" t="s">
        <v>190</v>
      </c>
      <c r="B21" s="429" t="s">
        <v>189</v>
      </c>
      <c r="C21" s="434" t="s">
        <v>346</v>
      </c>
      <c r="D21" s="434"/>
      <c r="E21" s="434"/>
      <c r="F21" s="434"/>
      <c r="G21" s="429" t="s">
        <v>188</v>
      </c>
      <c r="H21" s="435" t="s">
        <v>348</v>
      </c>
      <c r="I21" s="429" t="s">
        <v>187</v>
      </c>
      <c r="J21" s="430" t="s">
        <v>347</v>
      </c>
    </row>
    <row r="22" spans="1:12" ht="58.5" customHeight="1" x14ac:dyDescent="0.25">
      <c r="A22" s="429"/>
      <c r="B22" s="429"/>
      <c r="C22" s="431" t="s">
        <v>444</v>
      </c>
      <c r="D22" s="431"/>
      <c r="E22" s="437" t="s">
        <v>452</v>
      </c>
      <c r="F22" s="438"/>
      <c r="G22" s="429"/>
      <c r="H22" s="436"/>
      <c r="I22" s="429"/>
      <c r="J22" s="430"/>
    </row>
    <row r="23" spans="1:12" ht="31.5" x14ac:dyDescent="0.25">
      <c r="A23" s="429"/>
      <c r="B23" s="429"/>
      <c r="C23" s="252" t="s">
        <v>186</v>
      </c>
      <c r="D23" s="252" t="s">
        <v>185</v>
      </c>
      <c r="E23" s="252" t="s">
        <v>186</v>
      </c>
      <c r="F23" s="252" t="s">
        <v>185</v>
      </c>
      <c r="G23" s="429"/>
      <c r="H23" s="431"/>
      <c r="I23" s="429"/>
      <c r="J23" s="430"/>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453</v>
      </c>
      <c r="C25" s="255">
        <v>43831</v>
      </c>
      <c r="D25" s="255">
        <v>44867</v>
      </c>
      <c r="E25" s="255">
        <v>43889</v>
      </c>
      <c r="F25" s="255">
        <v>45180</v>
      </c>
      <c r="G25" s="256">
        <v>1</v>
      </c>
      <c r="H25" s="256">
        <v>1</v>
      </c>
      <c r="I25" s="252">
        <v>0</v>
      </c>
      <c r="J25" s="252" t="s">
        <v>425</v>
      </c>
      <c r="L25" s="290"/>
    </row>
    <row r="26" spans="1:12" x14ac:dyDescent="0.25">
      <c r="A26" s="257" t="s">
        <v>454</v>
      </c>
      <c r="B26" s="258" t="s">
        <v>455</v>
      </c>
      <c r="C26" s="255" t="s">
        <v>425</v>
      </c>
      <c r="D26" s="255" t="s">
        <v>425</v>
      </c>
      <c r="E26" s="255" t="s">
        <v>425</v>
      </c>
      <c r="F26" s="255" t="s">
        <v>425</v>
      </c>
      <c r="G26" s="260" t="s">
        <v>425</v>
      </c>
      <c r="H26" s="260" t="s">
        <v>425</v>
      </c>
      <c r="I26" s="257">
        <v>0</v>
      </c>
      <c r="J26" s="257" t="s">
        <v>425</v>
      </c>
    </row>
    <row r="27" spans="1:12" x14ac:dyDescent="0.25">
      <c r="A27" s="257" t="s">
        <v>456</v>
      </c>
      <c r="B27" s="258" t="s">
        <v>457</v>
      </c>
      <c r="C27" s="255" t="s">
        <v>425</v>
      </c>
      <c r="D27" s="255" t="s">
        <v>425</v>
      </c>
      <c r="E27" s="255" t="s">
        <v>425</v>
      </c>
      <c r="F27" s="255" t="s">
        <v>425</v>
      </c>
      <c r="G27" s="260" t="s">
        <v>425</v>
      </c>
      <c r="H27" s="260" t="s">
        <v>425</v>
      </c>
      <c r="I27" s="257">
        <v>0</v>
      </c>
      <c r="J27" s="257" t="s">
        <v>425</v>
      </c>
    </row>
    <row r="28" spans="1:12" ht="31.5" x14ac:dyDescent="0.25">
      <c r="A28" s="257" t="s">
        <v>458</v>
      </c>
      <c r="B28" s="258" t="s">
        <v>459</v>
      </c>
      <c r="C28" s="255" t="s">
        <v>425</v>
      </c>
      <c r="D28" s="255" t="s">
        <v>425</v>
      </c>
      <c r="E28" s="255" t="s">
        <v>425</v>
      </c>
      <c r="F28" s="255" t="s">
        <v>425</v>
      </c>
      <c r="G28" s="260" t="s">
        <v>425</v>
      </c>
      <c r="H28" s="260" t="s">
        <v>425</v>
      </c>
      <c r="I28" s="257">
        <v>0</v>
      </c>
      <c r="J28" s="257" t="s">
        <v>425</v>
      </c>
    </row>
    <row r="29" spans="1:12" x14ac:dyDescent="0.25">
      <c r="A29" s="257" t="s">
        <v>460</v>
      </c>
      <c r="B29" s="258" t="s">
        <v>461</v>
      </c>
      <c r="C29" s="255" t="s">
        <v>425</v>
      </c>
      <c r="D29" s="255" t="s">
        <v>425</v>
      </c>
      <c r="E29" s="255" t="s">
        <v>425</v>
      </c>
      <c r="F29" s="255" t="s">
        <v>425</v>
      </c>
      <c r="G29" s="260" t="s">
        <v>425</v>
      </c>
      <c r="H29" s="260" t="s">
        <v>425</v>
      </c>
      <c r="I29" s="257">
        <v>0</v>
      </c>
      <c r="J29" s="257" t="s">
        <v>425</v>
      </c>
    </row>
    <row r="30" spans="1:12" x14ac:dyDescent="0.25">
      <c r="A30" s="257" t="s">
        <v>462</v>
      </c>
      <c r="B30" s="258" t="s">
        <v>463</v>
      </c>
      <c r="C30" s="255" t="s">
        <v>425</v>
      </c>
      <c r="D30" s="255" t="s">
        <v>425</v>
      </c>
      <c r="E30" s="255" t="s">
        <v>425</v>
      </c>
      <c r="F30" s="255" t="s">
        <v>425</v>
      </c>
      <c r="G30" s="260" t="s">
        <v>425</v>
      </c>
      <c r="H30" s="260" t="s">
        <v>425</v>
      </c>
      <c r="I30" s="257">
        <v>0</v>
      </c>
      <c r="J30" s="257" t="s">
        <v>425</v>
      </c>
    </row>
    <row r="31" spans="1:12" x14ac:dyDescent="0.25">
      <c r="A31" s="257" t="s">
        <v>464</v>
      </c>
      <c r="B31" s="258" t="s">
        <v>465</v>
      </c>
      <c r="C31" s="255">
        <v>43831</v>
      </c>
      <c r="D31" s="255">
        <v>43910</v>
      </c>
      <c r="E31" s="255">
        <v>43889</v>
      </c>
      <c r="F31" s="255">
        <v>43910</v>
      </c>
      <c r="G31" s="260">
        <v>1</v>
      </c>
      <c r="H31" s="260" t="s">
        <v>577</v>
      </c>
      <c r="I31" s="257">
        <v>0</v>
      </c>
      <c r="J31" s="257" t="s">
        <v>425</v>
      </c>
    </row>
    <row r="32" spans="1:12" x14ac:dyDescent="0.25">
      <c r="A32" s="257" t="s">
        <v>466</v>
      </c>
      <c r="B32" s="258" t="s">
        <v>467</v>
      </c>
      <c r="C32" s="255">
        <v>43970</v>
      </c>
      <c r="D32" s="255">
        <v>44270</v>
      </c>
      <c r="E32" s="255">
        <v>43970</v>
      </c>
      <c r="F32" s="255">
        <v>44405</v>
      </c>
      <c r="G32" s="260">
        <v>1</v>
      </c>
      <c r="H32" s="260" t="s">
        <v>577</v>
      </c>
      <c r="I32" s="257">
        <v>0</v>
      </c>
      <c r="J32" s="257" t="s">
        <v>425</v>
      </c>
    </row>
    <row r="33" spans="1:10" ht="31.5" x14ac:dyDescent="0.25">
      <c r="A33" s="257" t="s">
        <v>468</v>
      </c>
      <c r="B33" s="258" t="s">
        <v>469</v>
      </c>
      <c r="C33" s="255" t="s">
        <v>425</v>
      </c>
      <c r="D33" s="255" t="s">
        <v>425</v>
      </c>
      <c r="E33" s="255" t="s">
        <v>425</v>
      </c>
      <c r="F33" s="255" t="s">
        <v>425</v>
      </c>
      <c r="G33" s="260" t="s">
        <v>425</v>
      </c>
      <c r="H33" s="260" t="s">
        <v>425</v>
      </c>
      <c r="I33" s="257">
        <v>0</v>
      </c>
      <c r="J33" s="257" t="s">
        <v>425</v>
      </c>
    </row>
    <row r="34" spans="1:10" ht="31.5" x14ac:dyDescent="0.25">
      <c r="A34" s="257" t="s">
        <v>470</v>
      </c>
      <c r="B34" s="258" t="s">
        <v>471</v>
      </c>
      <c r="C34" s="255" t="s">
        <v>425</v>
      </c>
      <c r="D34" s="255" t="s">
        <v>425</v>
      </c>
      <c r="E34" s="255" t="s">
        <v>425</v>
      </c>
      <c r="F34" s="255" t="s">
        <v>425</v>
      </c>
      <c r="G34" s="260" t="s">
        <v>425</v>
      </c>
      <c r="H34" s="260" t="s">
        <v>425</v>
      </c>
      <c r="I34" s="257">
        <v>0</v>
      </c>
      <c r="J34" s="257" t="s">
        <v>425</v>
      </c>
    </row>
    <row r="35" spans="1:10" x14ac:dyDescent="0.25">
      <c r="A35" s="257" t="s">
        <v>472</v>
      </c>
      <c r="B35" s="258" t="s">
        <v>473</v>
      </c>
      <c r="C35" s="255">
        <v>44867</v>
      </c>
      <c r="D35" s="255">
        <v>44867</v>
      </c>
      <c r="E35" s="255">
        <v>44867</v>
      </c>
      <c r="F35" s="255">
        <v>45180</v>
      </c>
      <c r="G35" s="260">
        <v>1</v>
      </c>
      <c r="H35" s="260" t="s">
        <v>577</v>
      </c>
      <c r="I35" s="257">
        <v>0</v>
      </c>
      <c r="J35" s="257" t="s">
        <v>425</v>
      </c>
    </row>
    <row r="36" spans="1:10" x14ac:dyDescent="0.25">
      <c r="A36" s="257" t="s">
        <v>474</v>
      </c>
      <c r="B36" s="258" t="s">
        <v>475</v>
      </c>
      <c r="C36" s="255" t="s">
        <v>425</v>
      </c>
      <c r="D36" s="255" t="s">
        <v>425</v>
      </c>
      <c r="E36" s="255" t="s">
        <v>425</v>
      </c>
      <c r="F36" s="255" t="s">
        <v>425</v>
      </c>
      <c r="G36" s="260" t="s">
        <v>425</v>
      </c>
      <c r="H36" s="260" t="s">
        <v>425</v>
      </c>
      <c r="I36" s="257">
        <v>0</v>
      </c>
      <c r="J36" s="257" t="s">
        <v>425</v>
      </c>
    </row>
    <row r="37" spans="1:10" x14ac:dyDescent="0.25">
      <c r="A37" s="257" t="s">
        <v>476</v>
      </c>
      <c r="B37" s="258" t="s">
        <v>477</v>
      </c>
      <c r="C37" s="255">
        <v>44270</v>
      </c>
      <c r="D37" s="255">
        <v>44405</v>
      </c>
      <c r="E37" s="255">
        <v>44060</v>
      </c>
      <c r="F37" s="255">
        <v>44405</v>
      </c>
      <c r="G37" s="260">
        <v>1</v>
      </c>
      <c r="H37" s="260" t="s">
        <v>577</v>
      </c>
      <c r="I37" s="257">
        <v>0</v>
      </c>
      <c r="J37" s="257" t="s">
        <v>425</v>
      </c>
    </row>
    <row r="38" spans="1:10" ht="31.5" x14ac:dyDescent="0.25">
      <c r="A38" s="252">
        <v>2</v>
      </c>
      <c r="B38" s="254" t="s">
        <v>503</v>
      </c>
      <c r="C38" s="255" t="s">
        <v>425</v>
      </c>
      <c r="D38" s="255" t="s">
        <v>425</v>
      </c>
      <c r="E38" s="255">
        <v>43937</v>
      </c>
      <c r="F38" s="255" t="s">
        <v>425</v>
      </c>
      <c r="G38" s="261">
        <v>1</v>
      </c>
      <c r="H38" s="261">
        <v>1</v>
      </c>
      <c r="I38" s="252">
        <v>0</v>
      </c>
      <c r="J38" s="252" t="s">
        <v>425</v>
      </c>
    </row>
    <row r="39" spans="1:10" ht="141.75" x14ac:dyDescent="0.25">
      <c r="A39" s="262" t="s">
        <v>478</v>
      </c>
      <c r="B39" s="258" t="s">
        <v>479</v>
      </c>
      <c r="C39" s="255">
        <v>44136</v>
      </c>
      <c r="D39" s="255">
        <v>45353</v>
      </c>
      <c r="E39" s="255">
        <v>43937</v>
      </c>
      <c r="F39" s="255">
        <v>45385</v>
      </c>
      <c r="G39" s="263" t="s">
        <v>577</v>
      </c>
      <c r="H39" s="263" t="s">
        <v>577</v>
      </c>
      <c r="I39" s="257" t="s">
        <v>581</v>
      </c>
      <c r="J39" s="257" t="s">
        <v>425</v>
      </c>
    </row>
    <row r="40" spans="1:10" x14ac:dyDescent="0.25">
      <c r="A40" s="262" t="s">
        <v>480</v>
      </c>
      <c r="B40" s="258" t="s">
        <v>481</v>
      </c>
      <c r="C40" s="255">
        <v>43998</v>
      </c>
      <c r="D40" s="255">
        <v>45353</v>
      </c>
      <c r="E40" s="255">
        <v>43998</v>
      </c>
      <c r="F40" s="255">
        <v>43998</v>
      </c>
      <c r="G40" s="263" t="s">
        <v>577</v>
      </c>
      <c r="H40" s="263" t="s">
        <v>577</v>
      </c>
      <c r="I40" s="257">
        <v>0</v>
      </c>
      <c r="J40" s="257" t="s">
        <v>425</v>
      </c>
    </row>
    <row r="41" spans="1:10" x14ac:dyDescent="0.25">
      <c r="A41" s="252">
        <v>3</v>
      </c>
      <c r="B41" s="254" t="s">
        <v>482</v>
      </c>
      <c r="C41" s="255">
        <v>44060</v>
      </c>
      <c r="D41" s="255">
        <v>45573</v>
      </c>
      <c r="E41" s="255">
        <v>44180</v>
      </c>
      <c r="F41" s="255">
        <v>45174</v>
      </c>
      <c r="G41" s="261">
        <v>0.89</v>
      </c>
      <c r="H41" s="261">
        <v>1</v>
      </c>
      <c r="I41" s="252">
        <v>0</v>
      </c>
      <c r="J41" s="252" t="s">
        <v>425</v>
      </c>
    </row>
    <row r="42" spans="1:10" x14ac:dyDescent="0.25">
      <c r="A42" s="257" t="s">
        <v>483</v>
      </c>
      <c r="B42" s="258" t="s">
        <v>484</v>
      </c>
      <c r="C42" s="255">
        <v>44287</v>
      </c>
      <c r="D42" s="255">
        <v>45413</v>
      </c>
      <c r="E42" s="255">
        <v>44287</v>
      </c>
      <c r="F42" s="255" t="s">
        <v>425</v>
      </c>
      <c r="G42" s="263" t="s">
        <v>580</v>
      </c>
      <c r="H42" s="263" t="s">
        <v>577</v>
      </c>
      <c r="I42" s="257">
        <v>0</v>
      </c>
      <c r="J42" s="257" t="s">
        <v>425</v>
      </c>
    </row>
    <row r="43" spans="1:10" x14ac:dyDescent="0.25">
      <c r="A43" s="257" t="s">
        <v>485</v>
      </c>
      <c r="B43" s="258" t="s">
        <v>486</v>
      </c>
      <c r="C43" s="255">
        <v>44060</v>
      </c>
      <c r="D43" s="255">
        <v>45533</v>
      </c>
      <c r="E43" s="255">
        <v>44180</v>
      </c>
      <c r="F43" s="255">
        <v>45824</v>
      </c>
      <c r="G43" s="263" t="s">
        <v>577</v>
      </c>
      <c r="H43" s="263" t="s">
        <v>577</v>
      </c>
      <c r="I43" s="257">
        <v>0</v>
      </c>
      <c r="J43" s="257" t="s">
        <v>425</v>
      </c>
    </row>
    <row r="44" spans="1:10" x14ac:dyDescent="0.25">
      <c r="A44" s="257" t="s">
        <v>487</v>
      </c>
      <c r="B44" s="258" t="s">
        <v>488</v>
      </c>
      <c r="C44" s="255">
        <v>44317</v>
      </c>
      <c r="D44" s="255">
        <v>45543</v>
      </c>
      <c r="E44" s="255">
        <v>44347</v>
      </c>
      <c r="F44" s="255" t="s">
        <v>425</v>
      </c>
      <c r="G44" s="263" t="s">
        <v>576</v>
      </c>
      <c r="H44" s="263" t="s">
        <v>577</v>
      </c>
      <c r="I44" s="257">
        <v>0</v>
      </c>
      <c r="J44" s="257" t="s">
        <v>425</v>
      </c>
    </row>
    <row r="45" spans="1:10" ht="31.5" x14ac:dyDescent="0.25">
      <c r="A45" s="257" t="s">
        <v>489</v>
      </c>
      <c r="B45" s="258" t="s">
        <v>490</v>
      </c>
      <c r="C45" s="255">
        <v>45169</v>
      </c>
      <c r="D45" s="255">
        <v>45550</v>
      </c>
      <c r="E45" s="255">
        <v>44739</v>
      </c>
      <c r="F45" s="255">
        <v>45174</v>
      </c>
      <c r="G45" s="263">
        <v>1</v>
      </c>
      <c r="H45" s="263" t="s">
        <v>577</v>
      </c>
      <c r="I45" s="257">
        <v>0</v>
      </c>
      <c r="J45" s="257" t="s">
        <v>425</v>
      </c>
    </row>
    <row r="46" spans="1:10" ht="63" x14ac:dyDescent="0.25">
      <c r="A46" s="257" t="s">
        <v>491</v>
      </c>
      <c r="B46" s="258" t="s">
        <v>492</v>
      </c>
      <c r="C46" s="255" t="s">
        <v>425</v>
      </c>
      <c r="D46" s="255" t="s">
        <v>425</v>
      </c>
      <c r="E46" s="255" t="s">
        <v>425</v>
      </c>
      <c r="F46" s="255" t="s">
        <v>425</v>
      </c>
      <c r="G46" s="263" t="s">
        <v>425</v>
      </c>
      <c r="H46" s="263" t="s">
        <v>425</v>
      </c>
      <c r="I46" s="257">
        <v>0</v>
      </c>
      <c r="J46" s="257" t="s">
        <v>425</v>
      </c>
    </row>
    <row r="47" spans="1:10" x14ac:dyDescent="0.25">
      <c r="A47" s="257" t="s">
        <v>493</v>
      </c>
      <c r="B47" s="258" t="s">
        <v>494</v>
      </c>
      <c r="C47" s="255">
        <v>44712</v>
      </c>
      <c r="D47" s="255">
        <v>45573</v>
      </c>
      <c r="E47" s="255">
        <v>44530</v>
      </c>
      <c r="F47" s="255" t="s">
        <v>425</v>
      </c>
      <c r="G47" s="263" t="s">
        <v>576</v>
      </c>
      <c r="H47" s="263" t="s">
        <v>577</v>
      </c>
      <c r="I47" s="257">
        <v>0</v>
      </c>
      <c r="J47" s="257" t="s">
        <v>425</v>
      </c>
    </row>
    <row r="48" spans="1:10" x14ac:dyDescent="0.25">
      <c r="A48" s="252">
        <v>4</v>
      </c>
      <c r="B48" s="254" t="s">
        <v>495</v>
      </c>
      <c r="C48" s="255">
        <v>44757</v>
      </c>
      <c r="D48" s="255">
        <v>45656</v>
      </c>
      <c r="E48" s="255">
        <v>44550</v>
      </c>
      <c r="F48" s="255">
        <v>45174</v>
      </c>
      <c r="G48" s="261">
        <v>0.85000000000000009</v>
      </c>
      <c r="H48" s="261">
        <v>1</v>
      </c>
      <c r="I48" s="257">
        <v>0</v>
      </c>
      <c r="J48" s="252" t="s">
        <v>425</v>
      </c>
    </row>
    <row r="49" spans="1:10" x14ac:dyDescent="0.25">
      <c r="A49" s="257" t="s">
        <v>496</v>
      </c>
      <c r="B49" s="258" t="s">
        <v>497</v>
      </c>
      <c r="C49" s="255">
        <v>44757</v>
      </c>
      <c r="D49" s="255">
        <v>45650</v>
      </c>
      <c r="E49" s="255">
        <v>44555</v>
      </c>
      <c r="F49" s="255" t="s">
        <v>425</v>
      </c>
      <c r="G49" s="263" t="s">
        <v>576</v>
      </c>
      <c r="H49" s="263" t="s">
        <v>577</v>
      </c>
      <c r="I49" s="257">
        <v>0</v>
      </c>
      <c r="J49" s="257" t="s">
        <v>425</v>
      </c>
    </row>
    <row r="50" spans="1:10" ht="47.25" x14ac:dyDescent="0.25">
      <c r="A50" s="257" t="s">
        <v>498</v>
      </c>
      <c r="B50" s="258" t="s">
        <v>499</v>
      </c>
      <c r="C50" s="255" t="s">
        <v>425</v>
      </c>
      <c r="D50" s="255" t="s">
        <v>425</v>
      </c>
      <c r="E50" s="255">
        <v>44550</v>
      </c>
      <c r="F50" s="255" t="s">
        <v>425</v>
      </c>
      <c r="G50" s="263" t="s">
        <v>576</v>
      </c>
      <c r="H50" s="263" t="s">
        <v>577</v>
      </c>
      <c r="I50" s="257">
        <v>0</v>
      </c>
      <c r="J50" s="257" t="s">
        <v>425</v>
      </c>
    </row>
    <row r="51" spans="1:10" ht="31.5" x14ac:dyDescent="0.25">
      <c r="A51" s="257" t="s">
        <v>500</v>
      </c>
      <c r="B51" s="258" t="s">
        <v>501</v>
      </c>
      <c r="C51" s="255">
        <v>44760</v>
      </c>
      <c r="D51" s="255">
        <v>44805</v>
      </c>
      <c r="E51" s="255">
        <v>44739</v>
      </c>
      <c r="F51" s="255">
        <v>45174</v>
      </c>
      <c r="G51" s="263">
        <v>1</v>
      </c>
      <c r="H51" s="263" t="s">
        <v>577</v>
      </c>
      <c r="I51" s="257">
        <v>0</v>
      </c>
      <c r="J51" s="257" t="s">
        <v>425</v>
      </c>
    </row>
    <row r="52" spans="1:10" ht="31.5" x14ac:dyDescent="0.25">
      <c r="A52" s="259" t="s">
        <v>502</v>
      </c>
      <c r="B52" s="258" t="s">
        <v>503</v>
      </c>
      <c r="C52" s="255" t="s">
        <v>425</v>
      </c>
      <c r="D52" s="255" t="s">
        <v>425</v>
      </c>
      <c r="E52" s="255" t="s">
        <v>425</v>
      </c>
      <c r="F52" s="255" t="s">
        <v>425</v>
      </c>
      <c r="G52" s="263" t="s">
        <v>425</v>
      </c>
      <c r="H52" s="263" t="s">
        <v>425</v>
      </c>
      <c r="I52" s="257">
        <v>0</v>
      </c>
      <c r="J52" s="257" t="s">
        <v>425</v>
      </c>
    </row>
    <row r="53" spans="1:10" x14ac:dyDescent="0.25">
      <c r="A53" s="257" t="s">
        <v>504</v>
      </c>
      <c r="B53" s="264" t="s">
        <v>505</v>
      </c>
      <c r="C53" s="255">
        <v>44835</v>
      </c>
      <c r="D53" s="255">
        <v>45656</v>
      </c>
      <c r="E53" s="255">
        <v>44560</v>
      </c>
      <c r="F53" s="255" t="s">
        <v>425</v>
      </c>
      <c r="G53" s="263" t="s">
        <v>576</v>
      </c>
      <c r="H53" s="263" t="s">
        <v>577</v>
      </c>
      <c r="I53" s="257">
        <v>0</v>
      </c>
      <c r="J53" s="257" t="s">
        <v>425</v>
      </c>
    </row>
    <row r="54" spans="1:10" x14ac:dyDescent="0.25">
      <c r="A54" s="257" t="s">
        <v>506</v>
      </c>
      <c r="B54" s="258" t="s">
        <v>507</v>
      </c>
      <c r="C54" s="255" t="s">
        <v>425</v>
      </c>
      <c r="D54" s="255" t="s">
        <v>425</v>
      </c>
      <c r="E54" s="255" t="s">
        <v>425</v>
      </c>
      <c r="F54" s="255" t="s">
        <v>425</v>
      </c>
      <c r="G54" s="263" t="s">
        <v>425</v>
      </c>
      <c r="H54" s="263" t="s">
        <v>425</v>
      </c>
      <c r="I54" s="257">
        <v>0</v>
      </c>
      <c r="J54" s="25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7. Паспорт отчет о закупке</vt:lpstr>
      <vt:lpstr>8. Общие сведения</vt:lpstr>
      <vt:lpstr>6.2. Паспорт фин осв ввод</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2025-02-13T06:59:29Z</dcterms:modified>
</cp:coreProperties>
</file>