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D3FC84EB-CDA0-491E-A324-0DEA7290E586}" xr6:coauthVersionLast="47" xr6:coauthVersionMax="47" xr10:uidLastSave="{00000000-0000-0000-0000-000000000000}"/>
  <bookViews>
    <workbookView xWindow="30045" yWindow="27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B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39"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<sst xmlns="http://schemas.openxmlformats.org/spreadsheetml/2006/main" count="4540" uniqueCount="541">
  <si>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</si>
  <si>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</si>
  <si>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</si>
  <si>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</si>
  <si>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</si>
  <si>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</si>
  <si>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</si>
  <si>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</si>
  <si>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</si>
  <si>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</si>
  <si>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</si>
  <si>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</si>
  <si>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</si>
  <si>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</si>
  <si>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</si>
  <si>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</si>
  <si>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</si>
  <si>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</si>
  <si>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</si>
  <si>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</si>
  <si>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</si>
  <si>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</si>
  <si>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</si>
  <si>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</si>
  <si>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</si>
  <si>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</si>
  <si>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</si>
  <si>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</si>
  <si>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</si>
  <si>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</si>
  <si>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</si>
  <si>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</si>
  <si>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</si>
  <si>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</si>
  <si>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</si>
  <si>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</si>
  <si>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</si>
  <si>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</si>
  <si>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</si>
  <si>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</si>
  <si>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</si>
  <si>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</si>
  <si>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</si>
  <si>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</si>
  <si>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</si>
  <si>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</si>
  <si>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</si>
  <si>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</si>
  <si>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</si>
  <si>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</si>
  <si>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</si>
  <si>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</si>
  <si>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</si>
  <si>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</si>
  <si>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</si>
  <si>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</si>
  <si>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</si>
  <si>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</si>
  <si>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</si>
  <si>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</si>
  <si>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</si>
  <si>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</si>
  <si>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</si>
  <si>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</si>
  <si>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</si>
  <si>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</si>
  <si>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</si>
  <si>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</si>
  <si>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</si>
  <si>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</si>
  <si>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</si>
  <si>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</si>
  <si>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</si>
  <si>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</si>
  <si>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</si>
  <si>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</si>
  <si>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</si>
  <si>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</si>
  <si>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</si>
  <si>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</si>
  <si>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</si>
  <si>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</si>
  <si>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</si>
  <si>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</si>
  <si>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</si>
  <si>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</si>
  <si>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</si>
  <si>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</si>
  <si>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</si>
  <si>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</si>
  <si>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</si>
  <si>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</si>
  <si>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</si>
  <si>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</si>
  <si>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</si>
  <si>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</si>
  <si>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</si>
  <si>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</si>
  <si>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</si>
  <si>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</si>
  <si>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</si>
  <si>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</si>
  <si>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</si>
  <si>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</si>
  <si>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</si>
  <si>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</si>
  <si>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</si>
  <si>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</si>
  <si>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</si>
  <si>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</si>
  <si>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</si>
  <si>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</si>
  <si>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</si>
  <si>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</si>
  <si>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</si>
  <si>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</si>
  <si>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</si>
  <si>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</si>
  <si>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</si>
  <si>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</si>
  <si>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</si>
  <si>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</si>
  <si>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</si>
  <si>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</si>
  <si>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</si>
  <si>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</si>
  <si>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</si>
  <si>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</si>
  <si>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</si>
  <si>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</si>
  <si>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</si>
  <si>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</si>
  <si>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</si>
  <si>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</si>
  <si>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</si>
  <si>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</si>
  <si>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</si>
  <si>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</si>
  <si>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</si>
  <si>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</si>
  <si>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</si>
  <si>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</si>
  <si>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</si>
  <si>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</si>
  <si>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</si>
  <si>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</si>
  <si>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</si>
  <si>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</si>
  <si>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</si>
  <si>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</si>
  <si>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</si>
  <si>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</si>
  <si>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</si>
  <si>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</si>
  <si>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</si>
  <si>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</si>
  <si>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</si>
  <si>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</si>
  <si>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</si>
  <si>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</si>
  <si>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</si>
  <si>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</si>
  <si>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</si>
  <si>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</si>
  <si>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</si>
  <si>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</si>
  <si>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</si>
  <si>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</si>
  <si>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</si>
  <si>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</si>
  <si>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</si>
  <si>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</si>
  <si>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</si>
  <si>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</si>
  <si>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</si>
  <si>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</si>
  <si>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</si>
  <si>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</si>
  <si>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</si>
  <si>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</si>
  <si>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</si>
  <si>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</si>
  <si>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</si>
  <si>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</si>
  <si>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</si>
  <si>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</si>
  <si>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</si>
  <si>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</si>
  <si>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</si>
  <si>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</si>
  <si>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</si>
  <si>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</si>
  <si>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</si>
  <si>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</si>
  <si>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</si>
  <si>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</si>
  <si>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</si>
  <si>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</si>
  <si>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</si>
  <si>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</si>
  <si>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</si>
  <si>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</si>
  <si>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</si>
  <si>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</si>
  <si>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</si>
  <si>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</si>
  <si>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</si>
  <si>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</si>
  <si>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</si>
  <si>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</si>
  <si>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</si>
  <si>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</si>
  <si>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</si>
  <si>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</si>
  <si>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</si>
  <si>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</si>
  <si>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</si>
  <si>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</si>
  <si>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</si>
  <si>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</si>
  <si>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</si>
  <si>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</si>
  <si>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</si>
  <si>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</si>
  <si>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</si>
  <si>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</si>
  <si>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</si>
  <si>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</si>
  <si>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</si>
  <si>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</si>
  <si>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</si>
  <si>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</si>
  <si>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</si>
  <si>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</si>
  <si>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</si>
  <si>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</si>
  <si>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</si>
  <si>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</si>
  <si>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</si>
  <si>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</si>
  <si>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</si>
  <si>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</si>
  <si>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</si>
  <si>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</si>
  <si>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</si>
  <si>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</si>
  <si>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</si>
  <si>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</si>
  <si>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</si>
  <si>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</si>
  <si>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</si>
  <si>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</si>
  <si>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</si>
  <si>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</si>
  <si>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</si>
  <si>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</si>
  <si>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</si>
  <si>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</si>
  <si>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</si>
  <si>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</si>
  <si>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</si>
  <si>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</si>
  <si>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</si>
  <si>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</si>
  <si>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</si>
  <si>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</si>
  <si>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</si>
  <si>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</si>
  <si>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</si>
  <si>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</si>
  <si>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</si>
  <si>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</si>
  <si>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</si>
  <si>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</si>
  <si>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</si>
  <si>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</si>
  <si>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</si>
  <si>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</si>
  <si>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</si>
  <si>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</si>
  <si>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</si>
  <si>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</si>
  <si>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</si>
  <si>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</si>
  <si>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</si>
  <si>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</si>
  <si>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</si>
  <si>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</si>
  <si>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</si>
  <si>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</si>
  <si>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</si>
  <si>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</si>
  <si>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</si>
  <si>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</si>
  <si>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</si>
  <si>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</si>
  <si>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</si>
  <si>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</si>
  <si>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</si>
  <si>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</si>
  <si>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</si>
  <si>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</si>
  <si>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</si>
  <si>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</si>
  <si>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</si>
  <si>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</si>
  <si>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</si>
  <si>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</si>
  <si>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</si>
  <si>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</si>
  <si>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</si>
  <si>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</si>
  <si>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</si>
  <si>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</si>
  <si>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</si>
  <si>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</si>
  <si>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</si>
  <si>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</si>
  <si>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</si>
  <si>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</si>
  <si>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</si>
  <si>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</si>
  <si>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</si>
  <si>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</si>
  <si>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</si>
  <si>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</si>
  <si>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</si>
  <si>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</si>
  <si>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</si>
  <si>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</si>
  <si>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</si>
  <si>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</si>
  <si>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</si>
  <si>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</si>
  <si>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</si>
  <si>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</si>
  <si>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</si>
  <si>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</si>
  <si>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</si>
  <si>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</si>
  <si>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</si>
  <si>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</si>
  <si>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</si>
  <si>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</si>
  <si>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</si>
  <si>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</si>
  <si>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</si>
  <si>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</si>
  <si>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</si>
  <si>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</si>
  <si>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</si>
  <si>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</si>
  <si>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</si>
  <si>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</si>
  <si>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</si>
  <si>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</si>
  <si>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</si>
  <si>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</si>
  <si>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</si>
  <si>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</si>
  <si>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</si>
  <si>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</si>
  <si>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</si>
  <si>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</si>
  <si>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</si>
  <si>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</si>
  <si>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</si>
  <si>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</si>
  <si>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</si>
  <si>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</si>
  <si>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</si>
  <si>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</si>
  <si>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</si>
  <si>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</si>
  <si>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</si>
  <si>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</si>
  <si>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</si>
  <si>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</si>
  <si>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</si>
  <si>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</si>
  <si>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</si>
  <si>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</si>
  <si>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</si>
  <si>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</si>
  <si>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</si>
  <si>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</si>
  <si>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</si>
  <si>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</si>
  <si>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</si>
  <si>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</si>
  <si>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</si>
  <si>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</si>
  <si>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</si>
  <si>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</si>
  <si>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</si>
  <si>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</si>
  <si>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</si>
  <si>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</si>
  <si>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</si>
  <si>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</si>
  <si>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</si>
  <si>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</si>
  <si>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</si>
  <si>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</si>
  <si>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</si>
  <si>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</si>
  <si>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</si>
  <si>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</si>
  <si>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</si>
  <si>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</si>
  <si>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</si>
  <si>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</si>
  <si>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</si>
  <si>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</si>
  <si>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</si>
  <si>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</si>
  <si>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</si>
  <si>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</si>
  <si>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</si>
  <si>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</si>
  <si>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</si>
  <si>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</si>
  <si>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</si>
  <si>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</si>
  <si>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</si>
  <si>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</si>
  <si>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</si>
  <si>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</si>
  <si>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</si>
  <si>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</si>
  <si>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</si>
  <si>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</si>
  <si>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</si>
  <si>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</si>
  <si>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</si>
  <si>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</si>
  <si>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</si>
  <si>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</si>
  <si>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</si>
  <si>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</si>
  <si>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</si>
  <si>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</si>
  <si>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</si>
  <si>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 xml:space="preserve">Строительство электрических сетей 10 - 0,4 кВ на ПС 220 кВ Татарская для электроснабжения зданий, расположенных на территории подстанции
</t>
  </si>
  <si>
    <t>Утвержденный план</t>
  </si>
  <si>
    <t>Предложение по корректировке утвержденного плана</t>
  </si>
  <si>
    <t>по состоянию на 01.01.2024 года</t>
  </si>
  <si>
    <t>M_00.0040.000040</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</si>
  <si>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</si>
  <si>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</si>
  <si>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</si>
  <si>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</si>
  <si>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</si>
  <si>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</si>
  <si>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</si>
  <si>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</si>
  <si>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</si>
  <si>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</si>
  <si>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</si>
  <si>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</si>
  <si>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</si>
  <si>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</si>
  <si>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</si>
  <si>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</si>
  <si>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</si>
  <si>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</si>
  <si>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</si>
  <si>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</si>
  <si>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</si>
  <si>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</si>
  <si>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</si>
  <si>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</si>
  <si>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</si>
  <si>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</si>
  <si>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</si>
  <si>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</si>
  <si>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</si>
  <si>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</si>
  <si>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</si>
  <si>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</si>
  <si>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</si>
  <si>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</si>
  <si>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</si>
  <si>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</si>
  <si>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</si>
  <si>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</si>
  <si>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</si>
  <si>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</si>
  <si>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</si>
  <si>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</si>
  <si>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</si>
  <si>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</si>
  <si>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</si>
  <si>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</si>
  <si>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</si>
  <si>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</si>
  <si>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</si>
  <si>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</si>
  <si>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</si>
  <si>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</si>
  <si>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</si>
  <si>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</si>
  <si>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</si>
  <si>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</si>
  <si>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</si>
  <si>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</si>
  <si>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</si>
  <si>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корректировкой расчета стоимости в связи с учетом дополнительного объема работ, выявленного при разработки проектной документации</t>
  </si>
  <si>
    <t>ПИР, СМР, ПНР</t>
  </si>
  <si>
    <t>Выполнение  проектно-изыскательских, строительно-монтажных и пусконаладочных работ по проекту  "Перевод системы электроснабжения электроприемников на источник питания хозяйственных нужд ПС 220 кВ Татарская"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</si>
  <si>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</si>
  <si>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</si>
  <si>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</si>
  <si>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ИП АКСЁНОВ КОНСТАНТИН СТАНИСЛАВОВИЧ</t>
  </si>
  <si>
    <t>-</t>
  </si>
  <si>
    <t>да</t>
  </si>
  <si>
    <t>https://com.roseltorg.ru/</t>
  </si>
  <si>
    <t>ИП</t>
  </si>
  <si>
    <t>СМР</t>
  </si>
  <si>
    <t>ИП-23-00166 от 23.05.2023</t>
  </si>
  <si>
    <t>1.4. Прочее новое строительство объектов электросетевого хозяйства</t>
  </si>
  <si>
    <t>Обеспечение текущей деятельности в сфере электроэнергетики, в том числе хозяйственное обеспечение деятельности</t>
  </si>
  <si>
    <t>техническое перевооружение</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</si>
  <si>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</si>
  <si>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Татарск</t>
  </si>
  <si>
    <t>не требуется</t>
  </si>
  <si>
    <t>не относится</t>
  </si>
  <si>
    <t>21,21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</si>
  <si>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</si>
  <si>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ЛЭП 300м, КЛ 265м, Элемент РЗАИ-1 шт.</t>
  </si>
  <si>
    <t>ПС 220 кВ Татарская</t>
  </si>
  <si>
    <t>699,72 тыс. руб с НДС за подключение 1 здания</t>
  </si>
  <si>
    <t>Выделение этапов не предусмотрено</t>
  </si>
  <si>
    <t>1. исключение затрат, связанных с транспортом электроэнергии по электрическим сетям территориальной организации и энергосбытовой надбавкой
2. Расход электрической энергии на собственные нужды – неотъемлемая часть технологического процесса передачи электрической энергии по электрическим сетям в составе норматива технологического расхода (номенклатура собственных нужд определена Инструкцией по нормированию расхода на собственные нужды подстанций 35-500 кВ (РД 34.09.208)). Данный расход должен приобретаться в составе фактических потерь электрической энергии (согласно Приказу Миэнерго РФ от 30 декабря 2008 г. № 326).</t>
  </si>
  <si>
    <t>З</t>
  </si>
  <si>
    <t>Сибирский Федеральный округ, Новосибирская область, г. Татарск</t>
  </si>
  <si>
    <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</si>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</sst>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539</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520</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521</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524</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525</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525</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525</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525</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525</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526</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525</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525</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525</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514</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525</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3.4986246375495518</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1.3474638083432575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527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M_00.0040.000040</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2.7855568049999997</v>
      </c>
      <c r="D24" s="279">
        <f t="shared" si="0"/>
        <v>3.4986246375495513</v>
      </c>
      <c r="E24" s="284">
        <f t="shared" si="0"/>
        <v>3.1380799999999995</v>
      </c>
      <c r="F24" s="284">
        <f t="shared" si="0"/>
        <v>0</v>
      </c>
      <c r="G24" s="267">
        <f t="shared" si="0"/>
        <v>3.1380799999999995</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2.7855568049999997</v>
      </c>
      <c r="D27" s="279">
        <v>2.9756104108489785</v>
      </c>
      <c r="E27" s="285">
        <f>J27+N27+G27+P27+T27+X27</f>
        <v>3.1380799999999995</v>
      </c>
      <c r="F27" s="285">
        <f t="shared" si="8"/>
        <v>0</v>
      </c>
      <c r="G27" s="267">
        <v>3.1380799999999995</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536</v>
      </c>
      <c r="J28" s="280">
        <v>0</v>
      </c>
      <c r="K28" s="281" t="s">
        <v>536</v>
      </c>
      <c r="L28" s="266">
        <v>0</v>
      </c>
      <c r="M28" s="268" t="s">
        <v>536</v>
      </c>
      <c r="N28" s="280">
        <v>0</v>
      </c>
      <c r="O28" s="281" t="s">
        <v>536</v>
      </c>
      <c r="P28" s="154">
        <v>0</v>
      </c>
      <c r="Q28" s="154" t="s">
        <v>536</v>
      </c>
      <c r="R28" s="280">
        <v>0</v>
      </c>
      <c r="S28" s="281">
        <v>0</v>
      </c>
      <c r="T28" s="154">
        <v>0</v>
      </c>
      <c r="U28" s="154" t="s">
        <v>536</v>
      </c>
      <c r="V28" s="280">
        <v>0</v>
      </c>
      <c r="W28" s="281">
        <v>0</v>
      </c>
      <c r="X28" s="154">
        <v>0</v>
      </c>
      <c r="Y28" s="154" t="s">
        <v>536</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536</v>
      </c>
      <c r="J29" s="280">
        <v>0</v>
      </c>
      <c r="K29" s="281" t="s">
        <v>536</v>
      </c>
      <c r="L29" s="266">
        <v>0</v>
      </c>
      <c r="M29" s="268" t="s">
        <v>536</v>
      </c>
      <c r="N29" s="280">
        <v>0</v>
      </c>
      <c r="O29" s="281" t="s">
        <v>536</v>
      </c>
      <c r="P29" s="154">
        <v>0</v>
      </c>
      <c r="Q29" s="288" t="s">
        <v>536</v>
      </c>
      <c r="R29" s="280">
        <v>0</v>
      </c>
      <c r="S29" s="281">
        <v>0</v>
      </c>
      <c r="T29" s="154">
        <v>0</v>
      </c>
      <c r="U29" s="154" t="s">
        <v>536</v>
      </c>
      <c r="V29" s="280">
        <v>0</v>
      </c>
      <c r="W29" s="281">
        <v>0</v>
      </c>
      <c r="X29" s="154">
        <v>0</v>
      </c>
      <c r="Y29" s="154" t="s">
        <v>536</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536</v>
      </c>
      <c r="J30" s="280">
        <v>0</v>
      </c>
      <c r="K30" s="281" t="s">
        <v>536</v>
      </c>
      <c r="L30" s="266">
        <v>0</v>
      </c>
      <c r="M30" s="268" t="s">
        <v>536</v>
      </c>
      <c r="N30" s="280">
        <v>0</v>
      </c>
      <c r="O30" s="281" t="s">
        <v>536</v>
      </c>
      <c r="P30" s="154">
        <v>0</v>
      </c>
      <c r="Q30" s="154" t="s">
        <v>536</v>
      </c>
      <c r="R30" s="280">
        <v>0</v>
      </c>
      <c r="S30" s="281">
        <v>0</v>
      </c>
      <c r="T30" s="154">
        <v>0</v>
      </c>
      <c r="U30" s="154" t="s">
        <v>536</v>
      </c>
      <c r="V30" s="280">
        <v>0</v>
      </c>
      <c r="W30" s="281">
        <v>0</v>
      </c>
      <c r="X30" s="154">
        <v>0</v>
      </c>
      <c r="Y30" s="154" t="s">
        <v>536</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536</v>
      </c>
      <c r="J31" s="280">
        <v>0</v>
      </c>
      <c r="K31" s="281" t="s">
        <v>536</v>
      </c>
      <c r="L31" s="266">
        <v>0</v>
      </c>
      <c r="M31" s="268" t="s">
        <v>536</v>
      </c>
      <c r="N31" s="280">
        <v>0</v>
      </c>
      <c r="O31" s="281" t="s">
        <v>536</v>
      </c>
      <c r="P31" s="154">
        <v>0</v>
      </c>
      <c r="Q31" s="154" t="s">
        <v>536</v>
      </c>
      <c r="R31" s="280">
        <v>0</v>
      </c>
      <c r="S31" s="281">
        <v>0</v>
      </c>
      <c r="T31" s="154">
        <v>0</v>
      </c>
      <c r="U31" s="154" t="s">
        <v>536</v>
      </c>
      <c r="V31" s="280">
        <v>0</v>
      </c>
      <c r="W31" s="281">
        <v>0</v>
      </c>
      <c r="X31" s="154">
        <v>0</v>
      </c>
      <c r="Y31" s="154" t="s">
        <v>536</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0.52301422670057307</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2.7855568049999997</v>
      </c>
      <c r="D34" s="279">
        <f t="shared" ref="D34:G34" si="19">SUM(D35:D38)</f>
        <v>4.1546467500000004</v>
      </c>
      <c r="E34" s="285">
        <f t="shared" ref="E34" si="20">J34+N34+G34+P34+T34+X34</f>
        <v>0</v>
      </c>
      <c r="F34" s="279">
        <f t="shared" si="19"/>
        <v>0</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0.17086123771254433</v>
      </c>
      <c r="D35" s="280">
        <v>0.35761999999999999</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2.3702203752646267</v>
      </c>
      <c r="D36" s="280">
        <v>1.6986434500000001</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0.11863928479928804</v>
      </c>
      <c r="D37" s="280">
        <v>1.60906039</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0.12583590722354068</v>
      </c>
      <c r="D38" s="280">
        <v>0.48932291</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0.56499999999999995</v>
      </c>
      <c r="D43" s="280">
        <v>0.71399999999999997</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0.56499999999999995</v>
      </c>
      <c r="D51" s="280">
        <v>0.71399999999999997</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0</v>
      </c>
      <c r="E54" s="285">
        <f t="shared" si="34"/>
        <v>0</v>
      </c>
      <c r="F54" s="285">
        <f t="shared" si="33"/>
        <v>0</v>
      </c>
      <c r="G54" s="266">
        <v>0</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2.7855568050000001</v>
      </c>
      <c r="D56" s="280">
        <v>4.1546467499999995</v>
      </c>
      <c r="E56" s="285">
        <f t="shared" ref="E56:E61" si="36">J56+N56+G56+P56+T56+X56</f>
        <v>0</v>
      </c>
      <c r="F56" s="280">
        <f t="shared" si="33"/>
        <v>0</v>
      </c>
      <c r="G56" s="266">
        <v>0</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0.56499999999999995</v>
      </c>
      <c r="D60" s="280">
        <v>0.71399999999999997</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0</v>
      </c>
      <c r="E61" s="285">
        <f t="shared" si="36"/>
        <v>0</v>
      </c>
      <c r="F61" s="285">
        <f t="shared" si="33"/>
        <v>0</v>
      </c>
      <c r="G61" s="266">
        <v>0</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7" zoomScale="80" zoomScaleSheetLayoutView="80" workbookViewId="0">
      <selection activeCell="AX7"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M_00.0040.000040</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537</v>
      </c>
      <c r="AY22" s="490" t="s">
        <v>538</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2715.2767100000001</v>
      </c>
      <c r="Q26" s="177" t="s">
        <v>425</v>
      </c>
      <c r="R26" s="179">
        <f>SUM(R27:R86)</f>
        <v>2715.2767100000001</v>
      </c>
      <c r="S26" s="177" t="s">
        <v>425</v>
      </c>
      <c r="T26" s="177" t="s">
        <v>425</v>
      </c>
      <c r="U26" s="177" t="s">
        <v>425</v>
      </c>
      <c r="V26" s="177" t="s">
        <v>425</v>
      </c>
      <c r="W26" s="177" t="s">
        <v>425</v>
      </c>
      <c r="X26" s="177" t="s">
        <v>425</v>
      </c>
      <c r="Y26" s="177" t="s">
        <v>425</v>
      </c>
      <c r="Z26" s="177" t="s">
        <v>425</v>
      </c>
      <c r="AA26" s="177" t="s">
        <v>425</v>
      </c>
      <c r="AB26" s="179">
        <f>SUM(AB27:AB86)</f>
        <v>2689</v>
      </c>
      <c r="AC26" s="177" t="s">
        <v>425</v>
      </c>
      <c r="AD26" s="179">
        <f>SUM(AD27:AD86)</f>
        <v>2689</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3495.7</v>
      </c>
      <c r="AY26" s="179">
        <f t="shared" si="46"/>
        <v>3495.7</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2715.2767100000001</v>
      </c>
      <c r="Q27" s="214" t="s">
        <v>511</v>
      </c>
      <c r="R27" s="215">
        <v>2715.2767100000001</v>
      </c>
      <c r="S27" s="214" t="s">
        <v>512</v>
      </c>
      <c r="T27" s="214" t="s">
        <v>512</v>
      </c>
      <c r="U27" s="214">
        <v>4</v>
      </c>
      <c r="V27" s="214">
        <v>1</v>
      </c>
      <c r="W27" s="214" t="s">
        <v>513</v>
      </c>
      <c r="X27" s="214">
        <v>2690</v>
      </c>
      <c r="Y27" s="214" t="s">
        <v>514</v>
      </c>
      <c r="Z27" s="214">
        <v>1</v>
      </c>
      <c r="AA27" s="214">
        <v>2689</v>
      </c>
      <c r="AB27" s="215">
        <v>2689</v>
      </c>
      <c r="AC27" s="214" t="s">
        <v>513</v>
      </c>
      <c r="AD27" s="215">
        <v>2689</v>
      </c>
      <c r="AE27" s="291">
        <f>IF(IFERROR(AD27-AY27,"нд")&lt;0,0,IFERROR(AD27-AY27,"нд"))</f>
        <v>0</v>
      </c>
      <c r="AF27" s="214">
        <v>32312151061</v>
      </c>
      <c r="AG27" s="214" t="s">
        <v>515</v>
      </c>
      <c r="AH27" s="214" t="s">
        <v>516</v>
      </c>
      <c r="AI27" s="216">
        <v>44985</v>
      </c>
      <c r="AJ27" s="216">
        <v>44985</v>
      </c>
      <c r="AK27" s="216">
        <v>44998</v>
      </c>
      <c r="AL27" s="216">
        <v>45048</v>
      </c>
      <c r="AM27" s="214" t="s">
        <v>425</v>
      </c>
      <c r="AN27" s="214" t="s">
        <v>425</v>
      </c>
      <c r="AO27" s="214" t="s">
        <v>425</v>
      </c>
      <c r="AP27" s="214" t="s">
        <v>425</v>
      </c>
      <c r="AQ27" s="216">
        <v>45068</v>
      </c>
      <c r="AR27" s="216">
        <v>45068</v>
      </c>
      <c r="AS27" s="216">
        <v>45068</v>
      </c>
      <c r="AT27" s="216">
        <v>45068</v>
      </c>
      <c r="AU27" s="216">
        <v>45286</v>
      </c>
      <c r="AV27" s="214" t="s">
        <v>425</v>
      </c>
      <c r="AW27" s="214" t="s">
        <v>425</v>
      </c>
      <c r="AX27" s="217">
        <v>3495.7</v>
      </c>
      <c r="AY27" s="217">
        <v>3495.7</v>
      </c>
      <c r="AZ27" s="215" t="s">
        <v>517</v>
      </c>
      <c r="BA27" s="215" t="s">
        <v>518</v>
      </c>
      <c r="BB27" s="215" t="s">
        <v>513</v>
      </c>
      <c r="BC27" s="215" t="s">
        <v>519</v>
      </c>
      <c r="BD27" s="215" t="str">
        <f>CONCATENATE(BB27,", ",BA27,", ",N27,", ","договор № ",BC27)</f>
        <v>ИП АКСЁНОВ КОНСТАНТИН СТАНИСЛАВОВИЧ, СМР, Выполнение  проектно-изыскательских, строительно-монтажных и пусконаладочных работ по проекту  "Перевод системы электроснабжения электроприемников на источник питания хозяйственных нужд ПС 220 кВ Татарская", договор № ИП-23-00166 от 23.05.2023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M_00.0040.000040</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530</v>
      </c>
    </row>
    <row r="22" spans="1:2" x14ac:dyDescent="0.25">
      <c r="A22" s="157" t="s">
        <v>306</v>
      </c>
      <c r="B22" s="157" t="s">
        <v>535</v>
      </c>
    </row>
    <row r="23" spans="1:2" x14ac:dyDescent="0.25">
      <c r="A23" s="157" t="s">
        <v>288</v>
      </c>
      <c r="B23" s="157" t="s">
        <v>522</v>
      </c>
    </row>
    <row r="24" spans="1:2" x14ac:dyDescent="0.25">
      <c r="A24" s="157" t="s">
        <v>307</v>
      </c>
      <c r="B24" s="157" t="s">
        <v>425</v>
      </c>
    </row>
    <row r="25" spans="1:2" x14ac:dyDescent="0.25">
      <c r="A25" s="158" t="s">
        <v>308</v>
      </c>
      <c r="B25" s="175">
        <v>45289</v>
      </c>
    </row>
    <row r="26" spans="1:2" x14ac:dyDescent="0.25">
      <c r="A26" s="158" t="s">
        <v>309</v>
      </c>
      <c r="B26" s="160" t="s">
        <v>534</v>
      </c>
    </row>
    <row r="27" spans="1:2" x14ac:dyDescent="0.25">
      <c r="A27" s="160" t="str">
        <f>CONCATENATE("Стоимость проекта в прогнозных ценах, млн. руб. с НДС")</f>
        <v>Стоимость проекта в прогнозных ценах, млн. руб. с НДС</v>
      </c>
      <c r="B27" s="171">
        <v>3.4986246375495518</v>
      </c>
    </row>
    <row r="28" spans="1:2" ht="93.75" customHeight="1" x14ac:dyDescent="0.25">
      <c r="A28" s="159" t="s">
        <v>310</v>
      </c>
      <c r="B28" s="162" t="s">
        <v>523</v>
      </c>
    </row>
    <row r="29" spans="1:2" ht="28.5" x14ac:dyDescent="0.25">
      <c r="A29" s="160" t="s">
        <v>311</v>
      </c>
      <c r="B29" s="171">
        <f>'7. Паспорт отчет о закупке'!$AB$26*1.2/1000</f>
        <v>3.2267999999999999</v>
      </c>
    </row>
    <row r="30" spans="1:2" ht="28.5" x14ac:dyDescent="0.25">
      <c r="A30" s="160" t="s">
        <v>312</v>
      </c>
      <c r="B30" s="171">
        <f>'7. Паспорт отчет о закупке'!$AD$26/1000</f>
        <v>2.6890000000000001</v>
      </c>
    </row>
    <row r="31" spans="1:2" x14ac:dyDescent="0.25">
      <c r="A31" s="159" t="s">
        <v>313</v>
      </c>
      <c r="B31" s="161"/>
    </row>
    <row r="32" spans="1:2" ht="28.5" x14ac:dyDescent="0.25">
      <c r="A32" s="160" t="s">
        <v>314</v>
      </c>
      <c r="B32" s="171">
        <f>SUM(SUMIF(B33,"&gt;0",B33),SUMIF(B37,"&gt;0",B37),SUMIF(B41,"&gt;0",B41),SUMIF(B45,"&gt;0",B45),SUMIF(B49,"&gt;0",B49),SUMIF(B53,"&gt;0",B53))</f>
        <v>2.6890000000000001</v>
      </c>
    </row>
    <row r="33" spans="1:2" ht="30" x14ac:dyDescent="0.25">
      <c r="A33" s="168" t="s">
        <v>433</v>
      </c>
      <c r="B33" s="161">
        <f>IFERROR(IF(VLOOKUP(1,'7. Паспорт отчет о закупке'!$A$27:$CD$86,52,0)="ИП",VLOOKUP(1,'7. Паспорт отчет о закупке'!$A$27:$CD$86,30,0)/1000,"нд"),"нд")</f>
        <v>2.6890000000000001</v>
      </c>
    </row>
    <row r="34" spans="1:2" x14ac:dyDescent="0.25">
      <c r="A34" s="168" t="s">
        <v>315</v>
      </c>
      <c r="B34" s="161">
        <f>IF(B33="нд","нд",$B33/$B$27*100)</f>
        <v>76.85877390617658</v>
      </c>
    </row>
    <row r="35" spans="1:2" x14ac:dyDescent="0.25">
      <c r="A35" s="168" t="s">
        <v>316</v>
      </c>
      <c r="B35" s="161">
        <f>IF(VLOOKUP(1,'7. Паспорт отчет о закупке'!$A$27:$CD$86,52,0)="ИП",VLOOKUP(1,'7. Паспорт отчет о закупке'!$A$27:$CD$86,51,0)/1000,"нд")</f>
        <v>3.4956999999999998</v>
      </c>
    </row>
    <row r="36" spans="1:2" x14ac:dyDescent="0.25">
      <c r="A36" s="168" t="s">
        <v>437</v>
      </c>
      <c r="B36" s="161">
        <f>IF(VLOOKUP(1,'7. Паспорт отчет о закупке'!$A$27:$CD$86,52,0)="ИП",VLOOKUP(1,'7. Паспорт отчет о закупке'!$A$27:$CD$86,50,0)/1000,"нд")</f>
        <v>3.4956999999999998</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76.85877390617658</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0.36054463754955179</v>
      </c>
    </row>
    <row r="90" spans="1:7" x14ac:dyDescent="0.25">
      <c r="A90" s="158" t="s">
        <v>436</v>
      </c>
      <c r="B90" s="171">
        <f>IFERROR(SUM(B91*1.2/$B$27*100),0)</f>
        <v>142.50102873259115</v>
      </c>
    </row>
    <row r="91" spans="1:7" x14ac:dyDescent="0.25">
      <c r="A91" s="158" t="s">
        <v>441</v>
      </c>
      <c r="B91" s="171">
        <f>'6.2. Паспорт фин осв ввод'!D34-'6.2. Паспорт фин осв ввод'!E34</f>
        <v>4.1546467500000004</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ИП АКСЁНОВ КОНСТАНТИН СТАНИСЛАВОВИЧ, СМР, Выполнение  проектно-изыскательских, строительно-монтажных и пусконаладочных работ по проекту  "Перевод системы электроснабжения электроприемников на источник питания хозяйственных нужд ПС 220 кВ Татарская", договор № ИП-23-00166 от 23.05.2023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M_00.0040.000040</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M_00.0040.000040</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 xml:space="preserve">Строительство электрических сетей 10 - 0,4 кВ на ПС 220 кВ Татарская для электроснабжения зданий, расположенных на территории подстанции
</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M_00.0040.000040</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44562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M_00.0040.000040</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M_00.0040.000040</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M_00.0040.000040</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72.8554687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539</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M_00.0040.000040</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 xml:space="preserve">Строительство электрических сетей 10 - 0,4 кВ на ПС 220 кВ Татарская для электроснабжения зданий, расположенных на территории подстанции
</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45226</v>
      </c>
      <c r="E25" s="255">
        <v>44562</v>
      </c>
      <c r="F25" s="255">
        <v>45278</v>
      </c>
      <c r="G25" s="256">
        <v>1</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44562</v>
      </c>
      <c r="D31" s="255">
        <v>44791</v>
      </c>
      <c r="E31" s="255">
        <v>44562</v>
      </c>
      <c r="F31" s="255">
        <v>45068</v>
      </c>
      <c r="G31" s="260" t="s">
        <v>540</v>
      </c>
      <c r="H31" s="260" t="s">
        <v>425</v>
      </c>
      <c r="I31" s="257" t="s">
        <v>425</v>
      </c>
      <c r="J31" s="257" t="s">
        <v>425</v>
      </c>
    </row>
    <row r="32" spans="1:12" x14ac:dyDescent="0.25">
      <c r="A32" s="257" t="s">
        <v>465</v>
      </c>
      <c r="B32" s="258" t="s">
        <v>466</v>
      </c>
      <c r="C32" s="255">
        <v>45216</v>
      </c>
      <c r="D32" s="255">
        <v>45226</v>
      </c>
      <c r="E32" s="255">
        <v>44851</v>
      </c>
      <c r="F32" s="255">
        <v>45278</v>
      </c>
      <c r="G32" s="260">
        <v>1</v>
      </c>
      <c r="H32" s="260" t="s">
        <v>540</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t="s">
        <v>425</v>
      </c>
      <c r="D37" s="255" t="s">
        <v>425</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v>45008</v>
      </c>
      <c r="F38" s="255">
        <v>45068</v>
      </c>
      <c r="G38" s="261">
        <v>1</v>
      </c>
      <c r="H38" s="261">
        <v>1</v>
      </c>
      <c r="I38" s="252" t="s">
        <v>425</v>
      </c>
      <c r="J38" s="252" t="s">
        <v>425</v>
      </c>
    </row>
    <row r="39" spans="1:10" ht="31.5" x14ac:dyDescent="0.25">
      <c r="A39" s="262" t="s">
        <v>477</v>
      </c>
      <c r="B39" s="258" t="s">
        <v>478</v>
      </c>
      <c r="C39" s="255">
        <v>44562</v>
      </c>
      <c r="D39" s="255">
        <v>44791</v>
      </c>
      <c r="E39" s="255">
        <v>45008</v>
      </c>
      <c r="F39" s="255">
        <v>45068</v>
      </c>
      <c r="G39" s="263">
        <v>1</v>
      </c>
      <c r="H39" s="263" t="s">
        <v>540</v>
      </c>
      <c r="I39" s="257" t="s">
        <v>425</v>
      </c>
      <c r="J39" s="257" t="s">
        <v>425</v>
      </c>
    </row>
    <row r="40" spans="1:10" x14ac:dyDescent="0.25">
      <c r="A40" s="262" t="s">
        <v>479</v>
      </c>
      <c r="B40" s="258" t="s">
        <v>480</v>
      </c>
      <c r="C40" s="255" t="s">
        <v>425</v>
      </c>
      <c r="D40" s="255" t="s">
        <v>425</v>
      </c>
      <c r="E40" s="255" t="s">
        <v>425</v>
      </c>
      <c r="F40" s="255" t="s">
        <v>425</v>
      </c>
      <c r="G40" s="263" t="s">
        <v>425</v>
      </c>
      <c r="H40" s="263" t="s">
        <v>425</v>
      </c>
      <c r="I40" s="257" t="s">
        <v>425</v>
      </c>
      <c r="J40" s="257" t="s">
        <v>425</v>
      </c>
    </row>
    <row r="41" spans="1:10" x14ac:dyDescent="0.25">
      <c r="A41" s="252">
        <v>3</v>
      </c>
      <c r="B41" s="254" t="s">
        <v>481</v>
      </c>
      <c r="C41" s="255">
        <v>45286</v>
      </c>
      <c r="D41" s="255">
        <v>45290</v>
      </c>
      <c r="E41" s="255">
        <v>45226</v>
      </c>
      <c r="F41" s="255">
        <v>45278</v>
      </c>
      <c r="G41" s="261">
        <v>1</v>
      </c>
      <c r="H41" s="261">
        <v>1</v>
      </c>
      <c r="I41" s="252" t="s">
        <v>425</v>
      </c>
      <c r="J41" s="252" t="s">
        <v>425</v>
      </c>
    </row>
    <row r="42" spans="1:10" x14ac:dyDescent="0.25">
      <c r="A42" s="257" t="s">
        <v>482</v>
      </c>
      <c r="B42" s="258" t="s">
        <v>483</v>
      </c>
      <c r="C42" s="255">
        <v>45226</v>
      </c>
      <c r="D42" s="255">
        <v>45283</v>
      </c>
      <c r="E42" s="255">
        <v>45226</v>
      </c>
      <c r="F42" s="255">
        <v>45278</v>
      </c>
      <c r="G42" s="263">
        <v>1</v>
      </c>
      <c r="H42" s="263" t="s">
        <v>540</v>
      </c>
      <c r="I42" s="257" t="s">
        <v>425</v>
      </c>
      <c r="J42" s="257" t="s">
        <v>425</v>
      </c>
    </row>
    <row r="43" spans="1:10" x14ac:dyDescent="0.25">
      <c r="A43" s="257" t="s">
        <v>484</v>
      </c>
      <c r="B43" s="258" t="s">
        <v>485</v>
      </c>
      <c r="C43" s="255" t="s">
        <v>425</v>
      </c>
      <c r="D43" s="255" t="s">
        <v>425</v>
      </c>
      <c r="E43" s="255" t="s">
        <v>425</v>
      </c>
      <c r="F43" s="255" t="s">
        <v>425</v>
      </c>
      <c r="G43" s="263" t="s">
        <v>425</v>
      </c>
      <c r="H43" s="263" t="s">
        <v>425</v>
      </c>
      <c r="I43" s="257" t="s">
        <v>425</v>
      </c>
      <c r="J43" s="257" t="s">
        <v>425</v>
      </c>
    </row>
    <row r="44" spans="1:10" x14ac:dyDescent="0.25">
      <c r="A44" s="257" t="s">
        <v>486</v>
      </c>
      <c r="B44" s="258" t="s">
        <v>487</v>
      </c>
      <c r="C44" s="255" t="s">
        <v>425</v>
      </c>
      <c r="D44" s="255" t="s">
        <v>425</v>
      </c>
      <c r="E44" s="255">
        <v>45226</v>
      </c>
      <c r="F44" s="255">
        <v>45278</v>
      </c>
      <c r="G44" s="263">
        <v>1</v>
      </c>
      <c r="H44" s="263" t="s">
        <v>540</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45283</v>
      </c>
      <c r="D47" s="255">
        <v>45286</v>
      </c>
      <c r="E47" s="255">
        <v>45268</v>
      </c>
      <c r="F47" s="255">
        <v>45278</v>
      </c>
      <c r="G47" s="263">
        <v>1</v>
      </c>
      <c r="H47" s="263" t="s">
        <v>540</v>
      </c>
      <c r="I47" s="257" t="s">
        <v>425</v>
      </c>
      <c r="J47" s="257" t="s">
        <v>425</v>
      </c>
    </row>
    <row r="48" spans="1:10" x14ac:dyDescent="0.25">
      <c r="A48" s="252">
        <v>4</v>
      </c>
      <c r="B48" s="254" t="s">
        <v>494</v>
      </c>
      <c r="C48" s="255">
        <v>45286</v>
      </c>
      <c r="D48" s="255">
        <v>45290</v>
      </c>
      <c r="E48" s="255">
        <v>45284</v>
      </c>
      <c r="F48" s="255">
        <v>45289</v>
      </c>
      <c r="G48" s="261">
        <v>1</v>
      </c>
      <c r="H48" s="261">
        <v>1</v>
      </c>
      <c r="I48" s="252" t="s">
        <v>425</v>
      </c>
      <c r="J48" s="252" t="s">
        <v>425</v>
      </c>
    </row>
    <row r="49" spans="1:10" x14ac:dyDescent="0.25">
      <c r="A49" s="257" t="s">
        <v>495</v>
      </c>
      <c r="B49" s="258" t="s">
        <v>496</v>
      </c>
      <c r="C49" s="255">
        <v>44918</v>
      </c>
      <c r="D49" s="255">
        <v>44921</v>
      </c>
      <c r="E49" s="255">
        <v>45284</v>
      </c>
      <c r="F49" s="255">
        <v>45287</v>
      </c>
      <c r="G49" s="263">
        <v>1</v>
      </c>
      <c r="H49" s="263" t="s">
        <v>540</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45286</v>
      </c>
      <c r="D53" s="255">
        <v>45290</v>
      </c>
      <c r="E53" s="255">
        <v>45288</v>
      </c>
      <c r="F53" s="255">
        <v>45289</v>
      </c>
      <c r="G53" s="263">
        <v>1</v>
      </c>
      <c r="H53" s="263" t="s">
        <v>540</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2025-02-13T08:41:50Z</dcterms:modified>
</cp:coreProperties>
</file>