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4B89E972-D08F-4D4B-82A6-4BC504CFBBA4}" xr6:coauthVersionLast="47" xr6:coauthVersionMax="47" xr10:uidLastSave="{00000000-0000-0000-0000-000000000000}"/>
  <bookViews>
    <workbookView xWindow="29655" yWindow="9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ТП'!$A$21:$AB$25</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5" i="12" l="1"/>
  <c r="I25" i="12"/>
  <c r="P25" i="12"/>
  <c r="H25" i="12"/>
  <c r="M25" i="12"/>
  <c r="Q25" i="12"/>
  <c r="O25" i="12"/>
  <c r="N25" i="12"/>
  <c r="R25" i="12"/>
  <c r="S25"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39"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<sst xmlns="http://schemas.openxmlformats.org/spreadsheetml/2006/main" count="4352" uniqueCount="550">
  <si>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</si>
  <si>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</si>
  <si>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</si>
  <si>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</si>
  <si>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</si>
  <si>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</si>
  <si>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</si>
  <si>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</si>
  <si>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</si>
  <si>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</si>
  <si>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</si>
  <si>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</si>
  <si>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</si>
  <si>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</si>
  <si>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</si>
  <si>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</si>
  <si>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</si>
  <si>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</si>
  <si>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</si>
  <si>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</si>
  <si>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</si>
  <si>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</si>
  <si>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</si>
  <si>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</si>
  <si>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</si>
  <si>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</si>
  <si>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</si>
  <si>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</si>
  <si>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</si>
  <si>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</si>
  <si>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</si>
  <si>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</si>
  <si>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</si>
  <si>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</si>
  <si>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</si>
  <si>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</si>
  <si>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</si>
  <si>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</si>
  <si>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</si>
  <si>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</si>
  <si>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</si>
  <si>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</si>
  <si>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</si>
  <si>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</si>
  <si>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</si>
  <si>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</si>
  <si>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</si>
  <si>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</si>
  <si>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</si>
  <si>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</si>
  <si>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</si>
  <si>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</si>
  <si>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</si>
  <si>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</si>
  <si>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</si>
  <si>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</si>
  <si>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</si>
  <si>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</si>
  <si>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</si>
  <si>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</si>
  <si>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</si>
  <si>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</si>
  <si>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</si>
  <si>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</si>
  <si>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</si>
  <si>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</si>
  <si>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</si>
  <si>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</si>
  <si>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</si>
  <si>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</si>
  <si>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</si>
  <si>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</si>
  <si>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</si>
  <si>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</si>
  <si>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</si>
  <si>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</si>
  <si>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</si>
  <si>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</si>
  <si>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</si>
  <si>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</si>
  <si>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</si>
  <si>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</si>
  <si>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</si>
  <si>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</si>
  <si>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</si>
  <si>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</si>
  <si>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</si>
  <si>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</si>
  <si>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</si>
  <si>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</si>
  <si>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</si>
  <si>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</si>
  <si>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</si>
  <si>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</si>
  <si>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</si>
  <si>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</si>
  <si>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</si>
  <si>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</si>
  <si>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</si>
  <si>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</si>
  <si>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</si>
  <si>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</si>
  <si>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</si>
  <si>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</si>
  <si>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</si>
  <si>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</si>
  <si>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</si>
  <si>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</si>
  <si>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</si>
  <si>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</si>
  <si>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</si>
  <si>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</si>
  <si>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</si>
  <si>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</si>
  <si>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</si>
  <si>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</si>
  <si>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</si>
  <si>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</si>
  <si>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</si>
  <si>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</si>
  <si>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</si>
  <si>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</si>
  <si>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</si>
  <si>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</si>
  <si>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</si>
  <si>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</si>
  <si>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</si>
  <si>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</si>
  <si>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</si>
  <si>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</si>
  <si>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</si>
  <si>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</si>
  <si>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</si>
  <si>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</si>
  <si>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</si>
  <si>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</si>
  <si>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</si>
  <si>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</si>
  <si>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</si>
  <si>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</si>
  <si>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</si>
  <si>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</si>
  <si>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</si>
  <si>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</si>
  <si>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</si>
  <si>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</si>
  <si>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</si>
  <si>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</si>
  <si>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</si>
  <si>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</si>
  <si>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</si>
  <si>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</si>
  <si>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</si>
  <si>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</si>
  <si>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</si>
  <si>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</si>
  <si>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</si>
  <si>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</si>
  <si>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</si>
  <si>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</si>
  <si>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</si>
  <si>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</si>
  <si>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</si>
  <si>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</si>
  <si>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</si>
  <si>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</si>
  <si>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</si>
  <si>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</si>
  <si>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</si>
  <si>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</si>
  <si>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</si>
  <si>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</si>
  <si>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</si>
  <si>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</si>
  <si>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</si>
  <si>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</si>
  <si>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</si>
  <si>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</si>
  <si>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</si>
  <si>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</si>
  <si>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</si>
  <si>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</si>
  <si>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</si>
  <si>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</si>
  <si>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</si>
  <si>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</si>
  <si>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</si>
  <si>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</si>
  <si>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</si>
  <si>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</si>
  <si>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</si>
  <si>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</si>
  <si>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</si>
  <si>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</si>
  <si>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</si>
  <si>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</si>
  <si>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</si>
  <si>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</si>
  <si>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</si>
  <si>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</si>
  <si>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</si>
  <si>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</si>
  <si>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</si>
  <si>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</si>
  <si>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</si>
  <si>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</si>
  <si>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</si>
  <si>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</si>
  <si>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</si>
  <si>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</si>
  <si>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</si>
  <si>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</si>
  <si>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</si>
  <si>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</si>
  <si>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</si>
  <si>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</si>
  <si>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</si>
  <si>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</si>
  <si>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</si>
  <si>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</si>
  <si>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</si>
  <si>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</si>
  <si>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</si>
  <si>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</si>
  <si>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</si>
  <si>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</si>
  <si>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</si>
  <si>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</si>
  <si>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</si>
  <si>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</si>
  <si>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</si>
  <si>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</si>
  <si>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</si>
  <si>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</si>
  <si>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</si>
  <si>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</si>
  <si>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</si>
  <si>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</si>
  <si>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</si>
  <si>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</si>
  <si>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</si>
  <si>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</si>
  <si>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</si>
  <si>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</si>
  <si>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</si>
  <si>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</si>
  <si>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</si>
  <si>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</si>
  <si>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</si>
  <si>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</si>
  <si>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</si>
  <si>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</si>
  <si>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</si>
  <si>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</si>
  <si>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</si>
  <si>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</si>
  <si>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</si>
  <si>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</si>
  <si>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</si>
  <si>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</si>
  <si>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</si>
  <si>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</si>
  <si>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</si>
  <si>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</si>
  <si>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</si>
  <si>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</si>
  <si>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</si>
  <si>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</si>
  <si>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</si>
  <si>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</si>
  <si>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</si>
  <si>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</si>
  <si>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</si>
  <si>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</si>
  <si>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</si>
  <si>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</si>
  <si>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</si>
  <si>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</si>
  <si>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</si>
  <si>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</si>
  <si>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</si>
  <si>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</si>
  <si>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</si>
  <si>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</si>
  <si>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</si>
  <si>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</si>
  <si>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</si>
  <si>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</si>
  <si>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</si>
  <si>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</si>
  <si>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</si>
  <si>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</si>
  <si>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</si>
  <si>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</si>
  <si>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</si>
  <si>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</si>
  <si>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</si>
  <si>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</si>
  <si>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</si>
  <si>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</si>
  <si>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</si>
  <si>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</si>
  <si>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</si>
  <si>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</si>
  <si>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</si>
  <si>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</si>
  <si>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</si>
  <si>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</si>
  <si>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</si>
  <si>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</si>
  <si>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</si>
  <si>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</si>
  <si>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</si>
  <si>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</si>
  <si>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</si>
  <si>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</si>
  <si>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</si>
  <si>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</si>
  <si>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</si>
  <si>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</si>
  <si>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</si>
  <si>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</si>
  <si>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</si>
  <si>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</si>
  <si>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</si>
  <si>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</si>
  <si>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</si>
  <si>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</si>
  <si>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</si>
  <si>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</si>
  <si>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</si>
  <si>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</si>
  <si>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</si>
  <si>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</si>
  <si>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</si>
  <si>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</si>
  <si>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</si>
  <si>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</si>
  <si>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</si>
  <si>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</si>
  <si>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</si>
  <si>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</si>
  <si>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</si>
  <si>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</si>
  <si>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</si>
  <si>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</si>
  <si>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</si>
  <si>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</si>
  <si>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</si>
  <si>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</si>
  <si>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</si>
  <si>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</si>
  <si>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</si>
  <si>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</si>
  <si>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</si>
  <si>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</si>
  <si>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</si>
  <si>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</si>
  <si>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</si>
  <si>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</si>
  <si>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</si>
  <si>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</si>
  <si>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</si>
  <si>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</si>
  <si>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</si>
  <si>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</si>
  <si>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</si>
  <si>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</si>
  <si>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</si>
  <si>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</si>
  <si>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</si>
  <si>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</si>
  <si>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</si>
  <si>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</si>
  <si>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</si>
  <si>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</si>
  <si>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</si>
  <si>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</si>
  <si>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</si>
  <si>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</si>
  <si>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</si>
  <si>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</si>
  <si>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</si>
  <si>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</si>
  <si>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</si>
  <si>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</si>
  <si>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</si>
  <si>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</si>
  <si>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</si>
  <si>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</si>
  <si>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</si>
  <si>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</si>
  <si>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</si>
  <si>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</si>
  <si>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</si>
  <si>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</si>
  <si>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</si>
  <si>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</si>
  <si>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</si>
  <si>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</si>
  <si>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</si>
  <si>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</si>
  <si>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</si>
  <si>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</si>
  <si>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</si>
  <si>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</si>
  <si>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</si>
  <si>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</si>
  <si>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</si>
  <si>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</si>
  <si>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</si>
  <si>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</si>
  <si>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</si>
  <si>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</si>
  <si>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</si>
  <si>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</si>
  <si>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</si>
  <si>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</si>
  <si>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</si>
  <si>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</si>
  <si>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</si>
  <si>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</si>
  <si>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</si>
  <si>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</si>
  <si>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</si>
  <si>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</si>
  <si>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</si>
  <si>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</si>
  <si>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</si>
  <si>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</si>
  <si>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</si>
  <si>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</si>
  <si>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</si>
  <si>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</si>
  <si>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</si>
  <si>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</si>
  <si>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</si>
  <si>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</si>
  <si>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</si>
  <si>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</si>
  <si>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</si>
  <si>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</si>
  <si>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</si>
  <si>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t>
  </si>
  <si>
    <t>Утвержденный план</t>
  </si>
  <si>
    <t>Предложение по корректировке утвержденного плана</t>
  </si>
  <si>
    <t>по состоянию на 01.01.2024 года</t>
  </si>
  <si>
    <t>N_00.0076.000076</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</si>
  <si>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</si>
  <si>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</si>
  <si>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</si>
  <si>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</si>
  <si>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</si>
  <si>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</si>
  <si>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</si>
  <si>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</si>
  <si>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</si>
  <si>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</si>
  <si>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</si>
  <si>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</si>
  <si>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</si>
  <si>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</si>
  <si>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</si>
  <si>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</si>
  <si>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</si>
  <si>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</si>
  <si>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</si>
  <si>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</si>
  <si>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</si>
  <si>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</si>
  <si>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</si>
  <si>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</si>
  <si>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</si>
  <si>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</si>
  <si>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</si>
  <si>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</si>
  <si>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</si>
  <si>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</si>
  <si>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</si>
  <si>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</si>
  <si>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</si>
  <si>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</si>
  <si>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</si>
  <si>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</si>
  <si>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</si>
  <si>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</si>
  <si>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</si>
  <si>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</si>
  <si>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</si>
  <si>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</si>
  <si>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</si>
  <si>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</si>
  <si>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</si>
  <si>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</si>
  <si>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</si>
  <si>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</si>
  <si>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</si>
  <si>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</si>
  <si>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</si>
  <si>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</si>
  <si>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</si>
  <si>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</si>
  <si>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</si>
  <si>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</si>
  <si>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</si>
  <si>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</si>
  <si>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</si>
  <si>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Изменение объемов освоения капитальных вложений обусловлено смещением срока выполнения строительных и монтажных работ с 2023 на 2024 год в связи с неготовностью основного канала связи, реализуемого третьими лицами</t>
  </si>
  <si>
    <t>ТМЦ</t>
  </si>
  <si>
    <t>Поставка аппаратуры передачи команд противоаварийной автоматики АК «ТриТОН»</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</si>
  <si>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</si>
  <si>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</si>
  <si>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</si>
  <si>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 ;
не известно</t>
  </si>
  <si>
    <t>-</t>
  </si>
  <si>
    <t xml:space="preserve">ОБЩЕСТВО С ОГРАНИЧЕННОЙ ОТВЕТСТВЕННОСТЬЮ "ЭКРА-СИБИРЬ" </t>
  </si>
  <si>
    <t>32312680532</t>
  </si>
  <si>
    <t>да</t>
  </si>
  <si>
    <t>https://com.roseltorg.ru/</t>
  </si>
  <si>
    <t>ПД</t>
  </si>
  <si>
    <t>ОБЩЕСТВО С ОГРАНИЧЕННОЙ ОТВЕТСТВЕННОСТЬЮ "ЭКРА-СИБИРЬ"</t>
  </si>
  <si>
    <t>ПД-23-00290 от 19.09.2023</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</si>
  <si>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</si>
  <si>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</si>
  <si>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</si>
  <si>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</si>
  <si>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</si>
  <si>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</si>
  <si>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</si>
  <si>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</si>
  <si>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61,49 МВА</t>
  </si>
  <si>
    <t>287/7700049/ПД-а-69-20-01924 от 30.10.2020</t>
  </si>
  <si>
    <t>1. Технологическое присоединение  энергопринимающих устройств Заявителей к сетям АО "Электромагистраль".</t>
  </si>
  <si>
    <t>Установка шкафов УПАС для приёма команд УРОВ с ПС 110 кВ Залив.</t>
  </si>
  <si>
    <t>ПС 220 кВ Тулинская</t>
  </si>
  <si>
    <t>2523,54 тыс. руб. с НДС на 1 УПАСК</t>
  </si>
  <si>
    <t>Выделение этапов не предусмотрено</t>
  </si>
  <si>
    <t>1. Договор технологического присоединения: 287/7700049/ПД-а-69-20-01924 от 30.10.2020</t>
  </si>
  <si>
    <t>С</t>
  </si>
  <si>
    <t>Сибирский Федеральный округ, Новосибирская область, г. Новосибирск</t>
  </si>
  <si>
    <t>Сетевая организация осуществляет:
1.1. Реализовать приём команд телеотключения выключателей ВЛ 110 кВ Новосибирская ГЭС - ПС Тулинская I цепь с отпайкой на ПС 110 кВ Залив (К-15) и ВЛ 110 кВ Новосибирская ГЭС - ПС Тулинская II цепь с отпайкой на ПС 110 кВ Залив (К-16) от устройств резервирования отказа выключателей (УРОВ) ПС 110 кВ Залив с установкой на ПС 220 кВ Тулинская шкафа УПАСК с функцией приема сигналов и команд.</t>
  </si>
  <si>
    <t>ДС №1/ПД-а-69-20-01924-ДС001 от 16.11.2022</t>
  </si>
  <si>
    <t>Заключен</t>
  </si>
  <si>
    <t xml:space="preserve">г. Новосибирск, Кировский район </t>
  </si>
  <si>
    <t>АО "РЭС" ПС 110 кВ Залив</t>
  </si>
  <si>
    <t/>
  </si>
  <si>
    <t>КВЛ по состоянию на 01.10.2024, тыс. руб. без НДС (без ФОТ)</t>
  </si>
  <si>
    <t>ФИН по состоянию на 01.10.2024, тыс. руб. с НДС (без взаимозачетов)</t>
  </si>
  <si>
    <t>Год раскрытия информации: 2025 год</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</si>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</sst>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522</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523</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526</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527</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527</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527</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527</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527</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528</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527</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527</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527</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529</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527</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72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0.43243291703543546</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530</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N_00.0076.000076</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3.886636347</v>
      </c>
      <c r="D24" s="279">
        <f t="shared" si="0"/>
        <v>2.5235379705137562</v>
      </c>
      <c r="E24" s="284">
        <f t="shared" si="0"/>
        <v>0</v>
      </c>
      <c r="F24" s="284">
        <f t="shared" si="0"/>
        <v>0</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3.2553922449999999</v>
      </c>
      <c r="D27" s="279">
        <v>2.1031955467008872</v>
      </c>
      <c r="E27" s="285">
        <f>J27+N27+G27+P27+T27+X27</f>
        <v>0</v>
      </c>
      <c r="F27" s="285">
        <f t="shared" si="8"/>
        <v>0</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545</v>
      </c>
      <c r="J28" s="280">
        <v>0</v>
      </c>
      <c r="K28" s="281" t="s">
        <v>545</v>
      </c>
      <c r="L28" s="266">
        <v>0</v>
      </c>
      <c r="M28" s="268" t="s">
        <v>545</v>
      </c>
      <c r="N28" s="280">
        <v>0</v>
      </c>
      <c r="O28" s="281" t="s">
        <v>545</v>
      </c>
      <c r="P28" s="154">
        <v>0</v>
      </c>
      <c r="Q28" s="154" t="s">
        <v>545</v>
      </c>
      <c r="R28" s="280">
        <v>0</v>
      </c>
      <c r="S28" s="281">
        <v>0</v>
      </c>
      <c r="T28" s="154">
        <v>0</v>
      </c>
      <c r="U28" s="154" t="s">
        <v>545</v>
      </c>
      <c r="V28" s="280">
        <v>0</v>
      </c>
      <c r="W28" s="281">
        <v>0</v>
      </c>
      <c r="X28" s="154">
        <v>0</v>
      </c>
      <c r="Y28" s="154" t="s">
        <v>545</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545</v>
      </c>
      <c r="J29" s="280">
        <v>0</v>
      </c>
      <c r="K29" s="281" t="s">
        <v>545</v>
      </c>
      <c r="L29" s="266">
        <v>0</v>
      </c>
      <c r="M29" s="268" t="s">
        <v>545</v>
      </c>
      <c r="N29" s="280">
        <v>0</v>
      </c>
      <c r="O29" s="281" t="s">
        <v>545</v>
      </c>
      <c r="P29" s="154">
        <v>0</v>
      </c>
      <c r="Q29" s="288" t="s">
        <v>545</v>
      </c>
      <c r="R29" s="280">
        <v>0</v>
      </c>
      <c r="S29" s="281">
        <v>0</v>
      </c>
      <c r="T29" s="154">
        <v>0</v>
      </c>
      <c r="U29" s="154" t="s">
        <v>545</v>
      </c>
      <c r="V29" s="280">
        <v>0</v>
      </c>
      <c r="W29" s="281">
        <v>0</v>
      </c>
      <c r="X29" s="154">
        <v>0</v>
      </c>
      <c r="Y29" s="154" t="s">
        <v>545</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545</v>
      </c>
      <c r="J30" s="280">
        <v>0</v>
      </c>
      <c r="K30" s="281" t="s">
        <v>545</v>
      </c>
      <c r="L30" s="266">
        <v>0</v>
      </c>
      <c r="M30" s="268" t="s">
        <v>545</v>
      </c>
      <c r="N30" s="280">
        <v>0</v>
      </c>
      <c r="O30" s="281" t="s">
        <v>545</v>
      </c>
      <c r="P30" s="154">
        <v>0</v>
      </c>
      <c r="Q30" s="154" t="s">
        <v>545</v>
      </c>
      <c r="R30" s="280">
        <v>0</v>
      </c>
      <c r="S30" s="281">
        <v>0</v>
      </c>
      <c r="T30" s="154">
        <v>0</v>
      </c>
      <c r="U30" s="154" t="s">
        <v>545</v>
      </c>
      <c r="V30" s="280">
        <v>0</v>
      </c>
      <c r="W30" s="281">
        <v>0</v>
      </c>
      <c r="X30" s="154">
        <v>0</v>
      </c>
      <c r="Y30" s="154" t="s">
        <v>545</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545</v>
      </c>
      <c r="J31" s="280">
        <v>0</v>
      </c>
      <c r="K31" s="281" t="s">
        <v>545</v>
      </c>
      <c r="L31" s="266">
        <v>0</v>
      </c>
      <c r="M31" s="268" t="s">
        <v>545</v>
      </c>
      <c r="N31" s="280">
        <v>0</v>
      </c>
      <c r="O31" s="281" t="s">
        <v>545</v>
      </c>
      <c r="P31" s="154">
        <v>0</v>
      </c>
      <c r="Q31" s="154" t="s">
        <v>545</v>
      </c>
      <c r="R31" s="280">
        <v>0</v>
      </c>
      <c r="S31" s="281">
        <v>0</v>
      </c>
      <c r="T31" s="154">
        <v>0</v>
      </c>
      <c r="U31" s="154" t="s">
        <v>545</v>
      </c>
      <c r="V31" s="280">
        <v>0</v>
      </c>
      <c r="W31" s="281">
        <v>0</v>
      </c>
      <c r="X31" s="154">
        <v>0</v>
      </c>
      <c r="Y31" s="154" t="s">
        <v>545</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0.63124410200000014</v>
      </c>
      <c r="D33" s="280">
        <v>0.42034242381286913</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3.2553922450000004</v>
      </c>
      <c r="D34" s="279">
        <f t="shared" ref="D34:G34" si="19">SUM(D35:D38)</f>
        <v>2.3383319399999998</v>
      </c>
      <c r="E34" s="285">
        <f t="shared" ref="E34" si="20">J34+N34+G34+P34+T34+X34</f>
        <v>0.13062670999999998</v>
      </c>
      <c r="F34" s="279">
        <f t="shared" si="19"/>
        <v>0</v>
      </c>
      <c r="G34" s="267">
        <f t="shared" si="19"/>
        <v>0.13062670999999998</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0.22957850000000002</v>
      </c>
      <c r="D35" s="280">
        <v>0</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0.49478799500000009</v>
      </c>
      <c r="D36" s="280">
        <v>0.23503230999999999</v>
      </c>
      <c r="E36" s="285">
        <f>J36+N36+G36+P36+T36+X36</f>
        <v>0.13062670999999998</v>
      </c>
      <c r="F36" s="285">
        <f t="shared" ref="F36:F37" si="30">E36-G36</f>
        <v>0</v>
      </c>
      <c r="G36" s="266">
        <v>0.13062670999999998</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1.7003427899999999</v>
      </c>
      <c r="D37" s="280">
        <v>2.1017000000000001</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0.83068296000000008</v>
      </c>
      <c r="D38" s="280">
        <v>1.5996299999999999E-3</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1</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3.2553922449999999</v>
      </c>
      <c r="D56" s="280">
        <v>2.3383319399999998</v>
      </c>
      <c r="E56" s="285">
        <f t="shared" ref="E56:E61" si="36">J56+N56+G56+P56+T56+X56</f>
        <v>2.3383319399999998</v>
      </c>
      <c r="F56" s="280">
        <f t="shared" si="33"/>
        <v>0</v>
      </c>
      <c r="G56" s="266">
        <v>2.3383319399999998</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N_00.0076.000076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546</v>
      </c>
      <c r="AY22" s="465" t="s">
        <v>547</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2112.3000000000002</v>
      </c>
      <c r="Q26" s="177" t="s">
        <v>425</v>
      </c>
      <c r="R26" s="179">
        <f>SUM(R27:R86)</f>
        <v>2112.3000000000002</v>
      </c>
      <c r="S26" s="177" t="s">
        <v>425</v>
      </c>
      <c r="T26" s="177" t="s">
        <v>425</v>
      </c>
      <c r="U26" s="177" t="s">
        <v>425</v>
      </c>
      <c r="V26" s="177" t="s">
        <v>425</v>
      </c>
      <c r="W26" s="177" t="s">
        <v>425</v>
      </c>
      <c r="X26" s="177" t="s">
        <v>425</v>
      </c>
      <c r="Y26" s="177" t="s">
        <v>425</v>
      </c>
      <c r="Z26" s="177" t="s">
        <v>425</v>
      </c>
      <c r="AA26" s="177" t="s">
        <v>425</v>
      </c>
      <c r="AB26" s="179">
        <f>SUM(AB27:AB86)</f>
        <v>2101.6999999999998</v>
      </c>
      <c r="AC26" s="177" t="s">
        <v>425</v>
      </c>
      <c r="AD26" s="179">
        <f>SUM(AD27:AD86)</f>
        <v>2522.0399999999995</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2101.6999999999998</v>
      </c>
      <c r="AY26" s="179">
        <f t="shared" si="46"/>
        <v>2522.04</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2112.3000000000002</v>
      </c>
      <c r="Q27" s="214" t="s">
        <v>511</v>
      </c>
      <c r="R27" s="215">
        <v>2112.3000000000002</v>
      </c>
      <c r="S27" s="214" t="s">
        <v>512</v>
      </c>
      <c r="T27" s="214" t="s">
        <v>512</v>
      </c>
      <c r="U27" s="214">
        <v>5</v>
      </c>
      <c r="V27" s="214">
        <v>2</v>
      </c>
      <c r="W27" s="214" t="s">
        <v>513</v>
      </c>
      <c r="X27" s="214">
        <v>2112.3000000000002</v>
      </c>
      <c r="Y27" s="214" t="s">
        <v>514</v>
      </c>
      <c r="Z27" s="214">
        <v>1</v>
      </c>
      <c r="AA27" s="214">
        <v>2101.6999999999998</v>
      </c>
      <c r="AB27" s="215">
        <v>2101.6999999999998</v>
      </c>
      <c r="AC27" s="214" t="s">
        <v>515</v>
      </c>
      <c r="AD27" s="215">
        <v>2522.0399999999995</v>
      </c>
      <c r="AE27" s="291">
        <f>IF(IFERROR(AD27-AY27,"нд")&lt;0,0,IFERROR(AD27-AY27,"нд"))</f>
        <v>0</v>
      </c>
      <c r="AF27" s="214" t="s">
        <v>516</v>
      </c>
      <c r="AG27" s="214" t="s">
        <v>517</v>
      </c>
      <c r="AH27" s="214" t="s">
        <v>518</v>
      </c>
      <c r="AI27" s="216">
        <v>45169</v>
      </c>
      <c r="AJ27" s="216">
        <v>45155</v>
      </c>
      <c r="AK27" s="216">
        <v>45164</v>
      </c>
      <c r="AL27" s="216">
        <v>45175</v>
      </c>
      <c r="AM27" s="214" t="s">
        <v>425</v>
      </c>
      <c r="AN27" s="214" t="s">
        <v>425</v>
      </c>
      <c r="AO27" s="214" t="s">
        <v>425</v>
      </c>
      <c r="AP27" s="214" t="s">
        <v>425</v>
      </c>
      <c r="AQ27" s="216">
        <v>45195</v>
      </c>
      <c r="AR27" s="216">
        <v>45188</v>
      </c>
      <c r="AS27" s="216">
        <v>45195</v>
      </c>
      <c r="AT27" s="216">
        <v>45188</v>
      </c>
      <c r="AU27" s="216">
        <v>45254</v>
      </c>
      <c r="AV27" s="214" t="s">
        <v>425</v>
      </c>
      <c r="AW27" s="214" t="s">
        <v>425</v>
      </c>
      <c r="AX27" s="217">
        <v>2101.6999999999998</v>
      </c>
      <c r="AY27" s="217">
        <v>2522.04</v>
      </c>
      <c r="AZ27" s="215" t="s">
        <v>519</v>
      </c>
      <c r="BA27" s="215" t="s">
        <v>508</v>
      </c>
      <c r="BB27" s="215" t="s">
        <v>520</v>
      </c>
      <c r="BC27" s="215" t="s">
        <v>521</v>
      </c>
      <c r="BD27" s="215" t="str">
        <f>CONCATENATE(BB27,", ",BA27,", ",N27,", ","договор № ",BC27)</f>
        <v>ОБЩЕСТВО С ОГРАНИЧЕННОЙ ОТВЕТСТВЕННОСТЬЮ "ЭКРА-СИБИРЬ", ТМЦ, Поставка аппаратуры передачи команд противоаварийной автоматики АК «ТриТОН», договор № ПД-23-00290 от 19.09.2023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N_00.0076.000076</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534</v>
      </c>
    </row>
    <row r="22" spans="1:2" x14ac:dyDescent="0.25">
      <c r="A22" s="157" t="s">
        <v>306</v>
      </c>
      <c r="B22" s="157" t="s">
        <v>539</v>
      </c>
    </row>
    <row r="23" spans="1:2" x14ac:dyDescent="0.25">
      <c r="A23" s="157" t="s">
        <v>288</v>
      </c>
      <c r="B23" s="157" t="s">
        <v>524</v>
      </c>
    </row>
    <row r="24" spans="1:2" x14ac:dyDescent="0.25">
      <c r="A24" s="157" t="s">
        <v>307</v>
      </c>
      <c r="B24" s="157" t="s">
        <v>425</v>
      </c>
    </row>
    <row r="25" spans="1:2" x14ac:dyDescent="0.25">
      <c r="A25" s="158" t="s">
        <v>308</v>
      </c>
      <c r="B25" s="175">
        <v>45409</v>
      </c>
    </row>
    <row r="26" spans="1:2" x14ac:dyDescent="0.25">
      <c r="A26" s="158" t="s">
        <v>309</v>
      </c>
      <c r="B26" s="160" t="s">
        <v>538</v>
      </c>
    </row>
    <row r="27" spans="1:2" x14ac:dyDescent="0.25">
      <c r="A27" s="160" t="str">
        <f>CONCATENATE("Стоимость проекта в прогнозных ценах, млн. руб. с НДС")</f>
        <v>Стоимость проекта в прогнозных ценах, млн. руб. с НДС</v>
      </c>
      <c r="B27" s="171">
        <v>2.5235379705137562</v>
      </c>
    </row>
    <row r="28" spans="1:2" ht="93.75" customHeight="1" x14ac:dyDescent="0.25">
      <c r="A28" s="159" t="s">
        <v>310</v>
      </c>
      <c r="B28" s="162" t="s">
        <v>525</v>
      </c>
    </row>
    <row r="29" spans="1:2" ht="28.5" x14ac:dyDescent="0.25">
      <c r="A29" s="160" t="s">
        <v>311</v>
      </c>
      <c r="B29" s="171">
        <f>'7. Паспорт отчет о закупке'!$AB$26*1.2/1000</f>
        <v>2.5220399999999996</v>
      </c>
    </row>
    <row r="30" spans="1:2" ht="28.5" x14ac:dyDescent="0.25">
      <c r="A30" s="160" t="s">
        <v>312</v>
      </c>
      <c r="B30" s="171">
        <f>'7. Паспорт отчет о закупке'!$AD$26/1000</f>
        <v>2.5220399999999996</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2.5220399999999996</v>
      </c>
    </row>
    <row r="58" spans="1:2" ht="30" x14ac:dyDescent="0.25">
      <c r="A58" s="168" t="s">
        <v>433</v>
      </c>
      <c r="B58" s="161">
        <f>IF(VLOOKUP(1,'7. Паспорт отчет о закупке'!$A$27:$CD$86,52,0)="ПД",VLOOKUP(1,'7. Паспорт отчет о закупке'!$A$27:$CD$86,30,0)/1000,"нд")</f>
        <v>2.5220399999999996</v>
      </c>
    </row>
    <row r="59" spans="1:2" x14ac:dyDescent="0.25">
      <c r="A59" s="168" t="s">
        <v>315</v>
      </c>
      <c r="B59" s="161">
        <f>IF(B58="нд","нд",$B58/$B$27*100)</f>
        <v>99.940640064415135</v>
      </c>
    </row>
    <row r="60" spans="1:2" x14ac:dyDescent="0.25">
      <c r="A60" s="168" t="s">
        <v>316</v>
      </c>
      <c r="B60" s="161">
        <f>IF(VLOOKUP(1,'7. Паспорт отчет о закупке'!$A$27:$CD$86,52,0)="ПД",VLOOKUP(1,'7. Паспорт отчет о закупке'!$A$27:$CD$86,51,0)/1000,"нд")</f>
        <v>2.5220400000000001</v>
      </c>
    </row>
    <row r="61" spans="1:2" x14ac:dyDescent="0.25">
      <c r="A61" s="168" t="s">
        <v>437</v>
      </c>
      <c r="B61" s="161">
        <f>IF(VLOOKUP(1,'7. Паспорт отчет о закупке'!$A$27:$CD$86,52,0)="ПД",VLOOKUP(1,'7. Паспорт отчет о закупке'!$A$27:$CD$86,50,0)/1000,"нд")</f>
        <v>2.1016999999999997</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99.940640064415135</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2.5235379705137562</v>
      </c>
    </row>
    <row r="90" spans="1:7" x14ac:dyDescent="0.25">
      <c r="A90" s="158" t="s">
        <v>436</v>
      </c>
      <c r="B90" s="171">
        <f>IFERROR(SUM(B91*1.2/$B$27*100),0)</f>
        <v>104.98143110803484</v>
      </c>
    </row>
    <row r="91" spans="1:7" x14ac:dyDescent="0.25">
      <c r="A91" s="158" t="s">
        <v>441</v>
      </c>
      <c r="B91" s="171">
        <f>'6.2. Паспорт фин осв ввод'!D34-'6.2. Паспорт фин осв ввод'!E34</f>
        <v>2.2077052299999997</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ТМЦ, Поставка аппаратуры передачи команд противоаварийной автоматики АК «ТриТОН», договор № ПД-23-00290 от 19.09.2023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аппаратуры передачи команд противоаварийной автоматики АК «ТриТОН»</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24.11.2023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4"/>
  <sheetViews>
    <sheetView view="pageBreakPreview" topLeftCell="A10" zoomScale="55" zoomScaleSheetLayoutView="55" workbookViewId="0">
      <selection activeCell="B22" sqref="B22:B2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N_00.0076.000076</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135" x14ac:dyDescent="0.2">
      <c r="A22" s="316" t="s">
        <v>63</v>
      </c>
      <c r="B22" s="317" t="s">
        <v>531</v>
      </c>
      <c r="C22" s="315" t="s">
        <v>541</v>
      </c>
      <c r="D22" s="315" t="s">
        <v>542</v>
      </c>
      <c r="E22" s="315" t="s">
        <v>543</v>
      </c>
      <c r="F22" s="315" t="s">
        <v>544</v>
      </c>
      <c r="G22" s="138" t="s">
        <v>373</v>
      </c>
      <c r="H22" s="139" t="s">
        <v>425</v>
      </c>
      <c r="I22" s="139" t="s">
        <v>425</v>
      </c>
      <c r="J22" s="139" t="s">
        <v>425</v>
      </c>
      <c r="K22" s="139" t="s">
        <v>425</v>
      </c>
      <c r="L22" s="139" t="s">
        <v>425</v>
      </c>
      <c r="M22" s="139" t="s">
        <v>425</v>
      </c>
      <c r="N22" s="139" t="s">
        <v>425</v>
      </c>
      <c r="O22" s="139" t="s">
        <v>425</v>
      </c>
      <c r="P22" s="139" t="s">
        <v>425</v>
      </c>
      <c r="Q22" s="140" t="s">
        <v>425</v>
      </c>
      <c r="R22" s="140" t="s">
        <v>540</v>
      </c>
      <c r="S22" s="139">
        <v>0.73699999999999999</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ht="15.75" x14ac:dyDescent="0.25">
      <c r="A25" s="33" t="s">
        <v>298</v>
      </c>
      <c r="B25" s="140" t="s">
        <v>425</v>
      </c>
      <c r="C25" s="140" t="s">
        <v>425</v>
      </c>
      <c r="D25" s="140" t="s">
        <v>425</v>
      </c>
      <c r="E25" s="140" t="s">
        <v>425</v>
      </c>
      <c r="F25" s="140" t="s">
        <v>425</v>
      </c>
      <c r="G25" s="140" t="s">
        <v>425</v>
      </c>
      <c r="H25" s="140">
        <f>SUMIFS(H$22:H$24,$G$22:$G$24,"Всего по всем точкам присоединения, 
в том числе:")</f>
        <v>0</v>
      </c>
      <c r="I25" s="140">
        <f>SUMIFS(I$22:I$24,$G$22:$G$24,"Всего по всем точкам присоединения, 
в том числе:")</f>
        <v>0</v>
      </c>
      <c r="J25" s="140">
        <f>SUMIFS(J$22:J$24,$G$22:$G$24,"Всего по всем точкам присоединения, 
в том числе:")</f>
        <v>0</v>
      </c>
      <c r="K25" s="140" t="s">
        <v>425</v>
      </c>
      <c r="L25" s="140" t="s">
        <v>425</v>
      </c>
      <c r="M25" s="140">
        <f>SUMIFS(M$22:M$24,$G$22:$G$24,"Всего по всем точкам присоединения, 
в том числе:")</f>
        <v>0</v>
      </c>
      <c r="N25" s="140" t="str">
        <f>IFERROR((N22+#REF!+#REF!+#REF!+#REF!),"нд")</f>
        <v>нд</v>
      </c>
      <c r="O25" s="140">
        <f>SUMIF(O$22:O$24,"&gt;0",O$22:O$24)</f>
        <v>0</v>
      </c>
      <c r="P25" s="140" t="str">
        <f>IFERROR((P22+#REF!+#REF!+#REF!+#REF!),"нд")</f>
        <v>нд</v>
      </c>
      <c r="Q25" s="140" t="str">
        <f>IFERROR((Q22+#REF!+#REF!+#REF!+#REF!),"нд")</f>
        <v>нд</v>
      </c>
      <c r="R25" s="140" t="str">
        <f>IFERROR((R22+#REF!+#REF!+#REF!+#REF!),"нд")</f>
        <v>нд</v>
      </c>
      <c r="S25" s="140">
        <f>SUMIF(S$22:S$24,"&gt;0",S$22:S$24)</f>
        <v>0.73699999999999999</v>
      </c>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autoFilter ref="A21:AB25" xr:uid="{00000000-0009-0000-0000-000002000000}"/>
  <mergeCells count="38">
    <mergeCell ref="F22:F24"/>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24 B25:G25 P25:R25 N25 K25:L25">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N_00.0076.000076</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N_00.0076.000076</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N_00.0076.000076</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N_00.0076.000076</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N_00.0076.000076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H25" sqref="H25:H54"/>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N_00.0076.000076</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44927</v>
      </c>
      <c r="D25" s="255">
        <v>45277</v>
      </c>
      <c r="E25" s="255">
        <v>45117</v>
      </c>
      <c r="F25" s="255">
        <v>45117</v>
      </c>
      <c r="G25" s="256">
        <v>1</v>
      </c>
      <c r="H25" s="256">
        <v>1</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44927</v>
      </c>
      <c r="D31" s="255">
        <v>45245</v>
      </c>
      <c r="E31" s="255" t="s">
        <v>425</v>
      </c>
      <c r="F31" s="255" t="s">
        <v>425</v>
      </c>
      <c r="G31" s="260" t="s">
        <v>425</v>
      </c>
      <c r="H31" s="260" t="s">
        <v>425</v>
      </c>
      <c r="I31" s="257" t="s">
        <v>425</v>
      </c>
      <c r="J31" s="257" t="s">
        <v>425</v>
      </c>
    </row>
    <row r="32" spans="1:12" x14ac:dyDescent="0.25">
      <c r="A32" s="257" t="s">
        <v>465</v>
      </c>
      <c r="B32" s="258" t="s">
        <v>466</v>
      </c>
      <c r="C32" s="255">
        <v>45245</v>
      </c>
      <c r="D32" s="255">
        <v>45277</v>
      </c>
      <c r="E32" s="255">
        <v>45117</v>
      </c>
      <c r="F32" s="255">
        <v>45117</v>
      </c>
      <c r="G32" s="260">
        <v>1</v>
      </c>
      <c r="H32" s="260" t="s">
        <v>549</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t="s">
        <v>425</v>
      </c>
      <c r="D35" s="255" t="s">
        <v>425</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45245</v>
      </c>
      <c r="D37" s="255">
        <v>45277</v>
      </c>
      <c r="E37" s="255">
        <v>45117</v>
      </c>
      <c r="F37" s="255">
        <v>45117</v>
      </c>
      <c r="G37" s="260">
        <v>1</v>
      </c>
      <c r="H37" s="260" t="s">
        <v>549</v>
      </c>
      <c r="I37" s="257" t="s">
        <v>425</v>
      </c>
      <c r="J37" s="257" t="s">
        <v>425</v>
      </c>
    </row>
    <row r="38" spans="1:10" ht="31.5" x14ac:dyDescent="0.25">
      <c r="A38" s="252">
        <v>2</v>
      </c>
      <c r="B38" s="254" t="s">
        <v>502</v>
      </c>
      <c r="C38" s="255" t="s">
        <v>425</v>
      </c>
      <c r="D38" s="255" t="s">
        <v>425</v>
      </c>
      <c r="E38" s="255">
        <v>45128</v>
      </c>
      <c r="F38" s="255">
        <v>45188</v>
      </c>
      <c r="G38" s="261">
        <v>1</v>
      </c>
      <c r="H38" s="261">
        <v>1</v>
      </c>
      <c r="I38" s="252" t="s">
        <v>425</v>
      </c>
      <c r="J38" s="252" t="s">
        <v>425</v>
      </c>
    </row>
    <row r="39" spans="1:10" ht="31.5" x14ac:dyDescent="0.25">
      <c r="A39" s="262" t="s">
        <v>477</v>
      </c>
      <c r="B39" s="258" t="s">
        <v>478</v>
      </c>
      <c r="C39" s="255">
        <v>44927</v>
      </c>
      <c r="D39" s="255">
        <v>45245</v>
      </c>
      <c r="E39" s="255" t="s">
        <v>425</v>
      </c>
      <c r="F39" s="255" t="s">
        <v>425</v>
      </c>
      <c r="G39" s="263" t="s">
        <v>425</v>
      </c>
      <c r="H39" s="263" t="s">
        <v>425</v>
      </c>
      <c r="I39" s="257" t="s">
        <v>425</v>
      </c>
      <c r="J39" s="257" t="s">
        <v>425</v>
      </c>
    </row>
    <row r="40" spans="1:10" x14ac:dyDescent="0.25">
      <c r="A40" s="262" t="s">
        <v>479</v>
      </c>
      <c r="B40" s="258" t="s">
        <v>480</v>
      </c>
      <c r="C40" s="255" t="s">
        <v>425</v>
      </c>
      <c r="D40" s="255" t="s">
        <v>425</v>
      </c>
      <c r="E40" s="255">
        <v>45128</v>
      </c>
      <c r="F40" s="255">
        <v>45188</v>
      </c>
      <c r="G40" s="263">
        <v>1</v>
      </c>
      <c r="H40" s="263" t="s">
        <v>549</v>
      </c>
      <c r="I40" s="257" t="s">
        <v>425</v>
      </c>
      <c r="J40" s="257" t="s">
        <v>425</v>
      </c>
    </row>
    <row r="41" spans="1:10" x14ac:dyDescent="0.25">
      <c r="A41" s="252">
        <v>3</v>
      </c>
      <c r="B41" s="254" t="s">
        <v>481</v>
      </c>
      <c r="C41" s="255">
        <v>45284</v>
      </c>
      <c r="D41" s="255">
        <v>45287</v>
      </c>
      <c r="E41" s="255">
        <v>45188</v>
      </c>
      <c r="F41" s="255">
        <v>45397</v>
      </c>
      <c r="G41" s="261">
        <v>1</v>
      </c>
      <c r="H41" s="261">
        <v>1</v>
      </c>
      <c r="I41" s="252" t="s">
        <v>425</v>
      </c>
      <c r="J41" s="252" t="s">
        <v>425</v>
      </c>
    </row>
    <row r="42" spans="1:10" x14ac:dyDescent="0.25">
      <c r="A42" s="257" t="s">
        <v>482</v>
      </c>
      <c r="B42" s="258" t="s">
        <v>483</v>
      </c>
      <c r="C42" s="255">
        <v>45245</v>
      </c>
      <c r="D42" s="255">
        <v>45284</v>
      </c>
      <c r="E42" s="255">
        <v>45245</v>
      </c>
      <c r="F42" s="255">
        <v>45284</v>
      </c>
      <c r="G42" s="263">
        <v>1</v>
      </c>
      <c r="H42" s="263" t="s">
        <v>549</v>
      </c>
      <c r="I42" s="257" t="s">
        <v>425</v>
      </c>
      <c r="J42" s="257" t="s">
        <v>425</v>
      </c>
    </row>
    <row r="43" spans="1:10" x14ac:dyDescent="0.25">
      <c r="A43" s="257" t="s">
        <v>484</v>
      </c>
      <c r="B43" s="258" t="s">
        <v>485</v>
      </c>
      <c r="C43" s="255" t="s">
        <v>425</v>
      </c>
      <c r="D43" s="255" t="s">
        <v>425</v>
      </c>
      <c r="E43" s="255">
        <v>45188</v>
      </c>
      <c r="F43" s="255">
        <v>45260</v>
      </c>
      <c r="G43" s="263">
        <v>1</v>
      </c>
      <c r="H43" s="263" t="s">
        <v>549</v>
      </c>
      <c r="I43" s="257" t="s">
        <v>425</v>
      </c>
      <c r="J43" s="257" t="s">
        <v>425</v>
      </c>
    </row>
    <row r="44" spans="1:10" x14ac:dyDescent="0.25">
      <c r="A44" s="257" t="s">
        <v>486</v>
      </c>
      <c r="B44" s="258" t="s">
        <v>487</v>
      </c>
      <c r="C44" s="255" t="s">
        <v>425</v>
      </c>
      <c r="D44" s="255" t="s">
        <v>425</v>
      </c>
      <c r="E44" s="255">
        <v>45260</v>
      </c>
      <c r="F44" s="255">
        <v>45290</v>
      </c>
      <c r="G44" s="263">
        <v>1</v>
      </c>
      <c r="H44" s="263" t="s">
        <v>549</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45284</v>
      </c>
      <c r="D47" s="255">
        <v>45287</v>
      </c>
      <c r="E47" s="255">
        <v>45290</v>
      </c>
      <c r="F47" s="255">
        <v>45397</v>
      </c>
      <c r="G47" s="263">
        <v>1</v>
      </c>
      <c r="H47" s="263">
        <v>1</v>
      </c>
      <c r="I47" s="257" t="s">
        <v>425</v>
      </c>
      <c r="J47" s="257" t="s">
        <v>425</v>
      </c>
    </row>
    <row r="48" spans="1:10" x14ac:dyDescent="0.25">
      <c r="A48" s="252">
        <v>4</v>
      </c>
      <c r="B48" s="254" t="s">
        <v>494</v>
      </c>
      <c r="C48" s="255">
        <v>45290</v>
      </c>
      <c r="D48" s="255">
        <v>45290</v>
      </c>
      <c r="E48" s="255">
        <v>45407</v>
      </c>
      <c r="F48" s="255">
        <v>45409</v>
      </c>
      <c r="G48" s="261">
        <v>1</v>
      </c>
      <c r="H48" s="261">
        <v>1</v>
      </c>
      <c r="I48" s="252" t="s">
        <v>425</v>
      </c>
      <c r="J48" s="252" t="s">
        <v>425</v>
      </c>
    </row>
    <row r="49" spans="1:10" x14ac:dyDescent="0.25">
      <c r="A49" s="257" t="s">
        <v>495</v>
      </c>
      <c r="B49" s="258" t="s">
        <v>496</v>
      </c>
      <c r="C49" s="255">
        <v>45287</v>
      </c>
      <c r="D49" s="255">
        <v>45290</v>
      </c>
      <c r="E49" s="255">
        <v>45407</v>
      </c>
      <c r="F49" s="255">
        <v>45409</v>
      </c>
      <c r="G49" s="263">
        <v>1</v>
      </c>
      <c r="H49" s="263">
        <v>1</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45290</v>
      </c>
      <c r="D53" s="255">
        <v>45290</v>
      </c>
      <c r="E53" s="255">
        <v>45407</v>
      </c>
      <c r="F53" s="255">
        <v>45409</v>
      </c>
      <c r="G53" s="263">
        <v>1</v>
      </c>
      <c r="H53" s="263">
        <v>1</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2025-02-13T08:59:04Z</dcterms:modified>
</cp:coreProperties>
</file>