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1EF8F9D2-6A2A-4E9E-9EDD-5A56A6540B5E}" xr6:coauthVersionLast="47" xr6:coauthVersionMax="47" xr10:uidLastSave="{00000000-0000-0000-0000-000000000000}"/>
  <bookViews>
    <workbookView xWindow="30300" yWindow="21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<sst xmlns="http://schemas.openxmlformats.org/spreadsheetml/2006/main" count="4541" uniqueCount="541">
  <si>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</si>
  <si>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</si>
  <si>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</si>
  <si>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</si>
  <si>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</si>
  <si>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</si>
  <si>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</si>
  <si>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</si>
  <si>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</si>
  <si>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</si>
  <si>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</si>
  <si>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</si>
  <si>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</si>
  <si>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</si>
  <si>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</si>
  <si>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</si>
  <si>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</si>
  <si>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</si>
  <si>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</si>
  <si>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</si>
  <si>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</si>
  <si>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</si>
  <si>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</si>
  <si>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</si>
  <si>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</si>
  <si>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</si>
  <si>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</si>
  <si>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</si>
  <si>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</si>
  <si>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</si>
  <si>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</si>
  <si>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</si>
  <si>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</si>
  <si>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</si>
  <si>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</si>
  <si>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</si>
  <si>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</si>
  <si>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</si>
  <si>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</si>
  <si>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</si>
  <si>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</si>
  <si>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</si>
  <si>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</si>
  <si>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</si>
  <si>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</si>
  <si>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</si>
  <si>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</si>
  <si>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</si>
  <si>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</si>
  <si>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</si>
  <si>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</si>
  <si>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</si>
  <si>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</si>
  <si>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</si>
  <si>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</si>
  <si>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</si>
  <si>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</si>
  <si>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</si>
  <si>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</si>
  <si>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</si>
  <si>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</si>
  <si>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</si>
  <si>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</si>
  <si>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</si>
  <si>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</si>
  <si>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</si>
  <si>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</si>
  <si>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</si>
  <si>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</si>
  <si>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</si>
  <si>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</si>
  <si>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</si>
  <si>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</si>
  <si>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</si>
  <si>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</si>
  <si>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</si>
  <si>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</si>
  <si>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</si>
  <si>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</si>
  <si>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</si>
  <si>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</si>
  <si>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</si>
  <si>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</si>
  <si>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</si>
  <si>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</si>
  <si>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</si>
  <si>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</si>
  <si>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</si>
  <si>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</si>
  <si>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</si>
  <si>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</si>
  <si>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</si>
  <si>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</si>
  <si>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</si>
  <si>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</si>
  <si>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</si>
  <si>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</si>
  <si>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</si>
  <si>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</si>
  <si>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</si>
  <si>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</si>
  <si>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</si>
  <si>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</si>
  <si>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</si>
  <si>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</si>
  <si>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</si>
  <si>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</si>
  <si>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</si>
  <si>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</si>
  <si>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</si>
  <si>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</si>
  <si>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</si>
  <si>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</si>
  <si>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</si>
  <si>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</si>
  <si>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</si>
  <si>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</si>
  <si>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</si>
  <si>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</si>
  <si>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</si>
  <si>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</si>
  <si>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</si>
  <si>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</si>
  <si>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</si>
  <si>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</si>
  <si>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</si>
  <si>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</si>
  <si>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</si>
  <si>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</si>
  <si>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</si>
  <si>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</si>
  <si>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</si>
  <si>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</si>
  <si>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</si>
  <si>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</si>
  <si>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</si>
  <si>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</si>
  <si>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</si>
  <si>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</si>
  <si>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</si>
  <si>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</si>
  <si>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</si>
  <si>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</si>
  <si>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</si>
  <si>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</si>
  <si>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</si>
  <si>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</si>
  <si>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</si>
  <si>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</si>
  <si>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</si>
  <si>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</si>
  <si>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</si>
  <si>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</si>
  <si>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</si>
  <si>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</si>
  <si>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</si>
  <si>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</si>
  <si>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</si>
  <si>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</si>
  <si>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</si>
  <si>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</si>
  <si>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</si>
  <si>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</si>
  <si>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</si>
  <si>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</si>
  <si>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</si>
  <si>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</si>
  <si>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</si>
  <si>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</si>
  <si>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</si>
  <si>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</si>
  <si>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</si>
  <si>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</si>
  <si>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</si>
  <si>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</si>
  <si>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</si>
  <si>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</si>
  <si>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</si>
  <si>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</si>
  <si>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</si>
  <si>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</si>
  <si>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</si>
  <si>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</si>
  <si>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</si>
  <si>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</si>
  <si>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</si>
  <si>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</si>
  <si>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</si>
  <si>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</si>
  <si>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</si>
  <si>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</si>
  <si>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</si>
  <si>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</si>
  <si>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</si>
  <si>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</si>
  <si>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</si>
  <si>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</si>
  <si>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</si>
  <si>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</si>
  <si>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</si>
  <si>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</si>
  <si>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</si>
  <si>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</si>
  <si>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</si>
  <si>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</si>
  <si>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</si>
  <si>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</si>
  <si>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</si>
  <si>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</si>
  <si>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</si>
  <si>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</si>
  <si>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</si>
  <si>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</si>
  <si>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</si>
  <si>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</si>
  <si>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</si>
  <si>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</si>
  <si>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</si>
  <si>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</si>
  <si>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</si>
  <si>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</si>
  <si>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</si>
  <si>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</si>
  <si>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</si>
  <si>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</si>
  <si>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</si>
  <si>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</si>
  <si>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</si>
  <si>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</si>
  <si>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</si>
  <si>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</si>
  <si>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</si>
  <si>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</si>
  <si>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</si>
  <si>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</si>
  <si>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</si>
  <si>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</si>
  <si>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</si>
  <si>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</si>
  <si>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</si>
  <si>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</si>
  <si>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</si>
  <si>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</si>
  <si>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</si>
  <si>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</si>
  <si>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</si>
  <si>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</si>
  <si>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</si>
  <si>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</si>
  <si>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</si>
  <si>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</si>
  <si>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</si>
  <si>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</si>
  <si>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</si>
  <si>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</si>
  <si>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</si>
  <si>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</si>
  <si>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</si>
  <si>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</si>
  <si>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</si>
  <si>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</si>
  <si>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</si>
  <si>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</si>
  <si>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</si>
  <si>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</si>
  <si>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</si>
  <si>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</si>
  <si>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</si>
  <si>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</si>
  <si>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</si>
  <si>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</si>
  <si>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</si>
  <si>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</si>
  <si>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</si>
  <si>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</si>
  <si>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</si>
  <si>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</si>
  <si>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</si>
  <si>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</si>
  <si>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</si>
  <si>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</si>
  <si>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</si>
  <si>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</si>
  <si>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</si>
  <si>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</si>
  <si>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</si>
  <si>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</si>
  <si>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</si>
  <si>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</si>
  <si>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</si>
  <si>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</si>
  <si>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</si>
  <si>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</si>
  <si>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</si>
  <si>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</si>
  <si>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</si>
  <si>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</si>
  <si>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</si>
  <si>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</si>
  <si>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</si>
  <si>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</si>
  <si>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</si>
  <si>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</si>
  <si>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</si>
  <si>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</si>
  <si>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</si>
  <si>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</si>
  <si>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</si>
  <si>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</si>
  <si>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</si>
  <si>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</si>
  <si>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</si>
  <si>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</si>
  <si>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</si>
  <si>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</si>
  <si>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</si>
  <si>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</si>
  <si>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</si>
  <si>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</si>
  <si>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</si>
  <si>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</si>
  <si>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</si>
  <si>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</si>
  <si>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</si>
  <si>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</si>
  <si>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</si>
  <si>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</si>
  <si>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</si>
  <si>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</si>
  <si>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</si>
  <si>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</si>
  <si>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</si>
  <si>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</si>
  <si>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</si>
  <si>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</si>
  <si>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</si>
  <si>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</si>
  <si>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</si>
  <si>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</si>
  <si>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</si>
  <si>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</si>
  <si>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</si>
  <si>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</si>
  <si>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</si>
  <si>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</si>
  <si>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</si>
  <si>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</si>
  <si>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</si>
  <si>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</si>
  <si>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</si>
  <si>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</si>
  <si>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</si>
  <si>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</si>
  <si>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</si>
  <si>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</si>
  <si>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</si>
  <si>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</si>
  <si>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</si>
  <si>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</si>
  <si>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</si>
  <si>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</si>
  <si>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</si>
  <si>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</si>
  <si>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</si>
  <si>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</si>
  <si>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</si>
  <si>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</si>
  <si>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</si>
  <si>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</si>
  <si>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</si>
  <si>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</si>
  <si>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</si>
  <si>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</si>
  <si>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</si>
  <si>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</si>
  <si>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</si>
  <si>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</si>
  <si>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</si>
  <si>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</si>
  <si>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</si>
  <si>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</si>
  <si>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</si>
  <si>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</si>
  <si>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</si>
  <si>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</si>
  <si>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</si>
  <si>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</si>
  <si>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</si>
  <si>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</si>
  <si>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</si>
  <si>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</si>
  <si>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</si>
  <si>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</si>
  <si>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</si>
  <si>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</si>
  <si>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</si>
  <si>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</si>
  <si>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</si>
  <si>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</si>
  <si>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</si>
  <si>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</si>
  <si>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</si>
  <si>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</si>
  <si>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</si>
  <si>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</si>
  <si>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</si>
  <si>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</si>
  <si>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</si>
  <si>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</si>
  <si>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</si>
  <si>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</si>
  <si>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</si>
  <si>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</si>
  <si>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</si>
  <si>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</si>
  <si>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</si>
  <si>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</si>
  <si>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</si>
  <si>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</si>
  <si>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</si>
  <si>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</si>
  <si>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</si>
  <si>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</si>
  <si>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</si>
  <si>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</si>
  <si>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</si>
  <si>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</si>
  <si>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</si>
  <si>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</si>
  <si>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</si>
  <si>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</si>
  <si>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</si>
  <si>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</si>
  <si>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</si>
  <si>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</si>
  <si>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</si>
  <si>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</si>
  <si>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</si>
  <si>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</si>
  <si>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</si>
  <si>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</si>
  <si>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</si>
  <si>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</si>
  <si>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(нижнее дополнительное ограждение от подкопа)</t>
  </si>
  <si>
    <t>Утвержденный план</t>
  </si>
  <si>
    <t>Предложение по корректировке утвержденного плана</t>
  </si>
  <si>
    <t>по состоянию на 01.01.2024 года</t>
  </si>
  <si>
    <t>M_00.0042.000042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</si>
  <si>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</si>
  <si>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</si>
  <si>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</si>
  <si>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</si>
  <si>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</si>
  <si>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</si>
  <si>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</si>
  <si>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</si>
  <si>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</si>
  <si>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</si>
  <si>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</si>
  <si>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</si>
  <si>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</si>
  <si>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</si>
  <si>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</si>
  <si>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</si>
  <si>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</si>
  <si>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</si>
  <si>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</si>
  <si>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</si>
  <si>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</si>
  <si>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</si>
  <si>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</si>
  <si>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</si>
  <si>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</si>
  <si>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</si>
  <si>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</si>
  <si>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</si>
  <si>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</si>
  <si>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</si>
  <si>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</si>
  <si>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</si>
  <si>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</si>
  <si>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</si>
  <si>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</si>
  <si>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</si>
  <si>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</si>
  <si>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</si>
  <si>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</si>
  <si>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</si>
  <si>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</si>
  <si>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</si>
  <si>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</si>
  <si>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</si>
  <si>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</si>
  <si>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</si>
  <si>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</si>
  <si>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</si>
  <si>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</si>
  <si>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</si>
  <si>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</si>
  <si>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</si>
  <si>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</si>
  <si>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</si>
  <si>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</si>
  <si>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</si>
  <si>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</si>
  <si>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</si>
  <si>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</si>
  <si>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смещение срока выполнения работ связано с переносом работ по благоустройству территории на летний период</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</si>
  <si>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</si>
  <si>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</si>
  <si>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</si>
  <si>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</si>
  <si>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"Комфортспецстрой"</t>
  </si>
  <si>
    <t xml:space="preserve"> -</t>
  </si>
  <si>
    <t>да</t>
  </si>
  <si>
    <t>https://com.roseltorg.ru/</t>
  </si>
  <si>
    <t>ИП</t>
  </si>
  <si>
    <t>СМР</t>
  </si>
  <si>
    <t>ИП-22-00226 от 23.08.2022</t>
  </si>
  <si>
    <t>1.6. 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</si>
  <si>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</si>
  <si>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</si>
  <si>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67 от 30.01.2023; 
№ 67 /1 от 11.09.2023</t>
  </si>
  <si>
    <t>г. Новосибирск</t>
  </si>
  <si>
    <t>не требуется</t>
  </si>
  <si>
    <t>не относится</t>
  </si>
  <si>
    <t>-</t>
  </si>
  <si>
    <t>32,95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</si>
  <si>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</si>
  <si>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</si>
  <si>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</si>
  <si>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625 тыс. руб. с НДС на  устройство ЗУ ПС</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</si>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</sst>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C8" sqref="C8"/>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519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1.249994303384246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527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M_00.0042.000042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1.2832564935828452</v>
      </c>
      <c r="D24" s="279">
        <f t="shared" si="0"/>
        <v>1.249994303384246</v>
      </c>
      <c r="E24" s="284">
        <f t="shared" si="0"/>
        <v>1.7573717072469974E-2</v>
      </c>
      <c r="F24" s="284">
        <f t="shared" si="0"/>
        <v>1.7573717072469974E-2</v>
      </c>
      <c r="G24" s="267">
        <f t="shared" si="0"/>
        <v>0</v>
      </c>
      <c r="H24" s="267">
        <f t="shared" si="0"/>
        <v>0</v>
      </c>
      <c r="I24" s="267" t="s">
        <v>425</v>
      </c>
      <c r="J24" s="279">
        <f t="shared" ref="J24:N24" si="1">J25+J26+J27+J32+J33</f>
        <v>1.7573717072469974E-2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1.7573717072469974E-2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1.0750426613190378</v>
      </c>
      <c r="D27" s="279">
        <v>1.041781569351548</v>
      </c>
      <c r="E27" s="285">
        <f>J27+N27+G27+P27+T27+X27</f>
        <v>1.4644764227058311E-2</v>
      </c>
      <c r="F27" s="285">
        <f t="shared" si="8"/>
        <v>1.4644764227058311E-2</v>
      </c>
      <c r="G27" s="267">
        <v>0</v>
      </c>
      <c r="H27" s="267">
        <f>SUM(H28:H31)</f>
        <v>0</v>
      </c>
      <c r="I27" s="267" t="s">
        <v>425</v>
      </c>
      <c r="J27" s="279">
        <f t="shared" ref="J27" si="9">SUM(J28:J31)</f>
        <v>1.4644764227058311E-2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1.4644764227058311E-2</v>
      </c>
    </row>
    <row r="28" spans="1:32" x14ac:dyDescent="0.25">
      <c r="A28" s="58" t="s">
        <v>426</v>
      </c>
      <c r="B28" s="42" t="s">
        <v>168</v>
      </c>
      <c r="C28" s="268" t="s">
        <v>425</v>
      </c>
      <c r="D28" s="281" t="s">
        <v>425</v>
      </c>
      <c r="E28" s="281" t="s">
        <v>425</v>
      </c>
      <c r="F28" s="281" t="s">
        <v>425</v>
      </c>
      <c r="G28" s="266" t="s">
        <v>425</v>
      </c>
      <c r="H28" s="266">
        <v>0</v>
      </c>
      <c r="I28" s="268" t="s">
        <v>536</v>
      </c>
      <c r="J28" s="280">
        <v>0</v>
      </c>
      <c r="K28" s="281" t="s">
        <v>536</v>
      </c>
      <c r="L28" s="266">
        <v>0</v>
      </c>
      <c r="M28" s="268" t="s">
        <v>536</v>
      </c>
      <c r="N28" s="280">
        <v>0</v>
      </c>
      <c r="O28" s="281" t="s">
        <v>536</v>
      </c>
      <c r="P28" s="154">
        <v>0</v>
      </c>
      <c r="Q28" s="154" t="s">
        <v>536</v>
      </c>
      <c r="R28" s="280">
        <v>0</v>
      </c>
      <c r="S28" s="281">
        <v>0</v>
      </c>
      <c r="T28" s="154">
        <v>0</v>
      </c>
      <c r="U28" s="154" t="s">
        <v>536</v>
      </c>
      <c r="V28" s="280">
        <v>0</v>
      </c>
      <c r="W28" s="281">
        <v>0</v>
      </c>
      <c r="X28" s="154">
        <v>0</v>
      </c>
      <c r="Y28" s="154" t="s">
        <v>536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536</v>
      </c>
      <c r="J29" s="280">
        <v>1.4644764227058311E-2</v>
      </c>
      <c r="K29" s="281" t="s">
        <v>59</v>
      </c>
      <c r="L29" s="266">
        <v>0</v>
      </c>
      <c r="M29" s="268" t="s">
        <v>536</v>
      </c>
      <c r="N29" s="280">
        <v>0</v>
      </c>
      <c r="O29" s="281" t="s">
        <v>536</v>
      </c>
      <c r="P29" s="154">
        <v>0</v>
      </c>
      <c r="Q29" s="288" t="s">
        <v>536</v>
      </c>
      <c r="R29" s="280">
        <v>0</v>
      </c>
      <c r="S29" s="281">
        <v>0</v>
      </c>
      <c r="T29" s="154">
        <v>0</v>
      </c>
      <c r="U29" s="154" t="s">
        <v>536</v>
      </c>
      <c r="V29" s="280">
        <v>0</v>
      </c>
      <c r="W29" s="281">
        <v>0</v>
      </c>
      <c r="X29" s="154">
        <v>0</v>
      </c>
      <c r="Y29" s="154" t="s">
        <v>536</v>
      </c>
      <c r="Z29" s="280">
        <v>0</v>
      </c>
      <c r="AA29" s="281">
        <v>0</v>
      </c>
      <c r="AB29" s="267">
        <f t="shared" si="17"/>
        <v>0</v>
      </c>
      <c r="AC29" s="284">
        <f>J29+N29+R29+V29+Z29</f>
        <v>1.4644764227058311E-2</v>
      </c>
      <c r="AD29" s="213"/>
      <c r="AE29" s="269"/>
    </row>
    <row r="30" spans="1:32" x14ac:dyDescent="0.25">
      <c r="A30" s="58" t="s">
        <v>428</v>
      </c>
      <c r="B30" s="42" t="s">
        <v>164</v>
      </c>
      <c r="C30" s="268" t="s">
        <v>425</v>
      </c>
      <c r="D30" s="281" t="s">
        <v>425</v>
      </c>
      <c r="E30" s="281" t="s">
        <v>425</v>
      </c>
      <c r="F30" s="281" t="s">
        <v>425</v>
      </c>
      <c r="G30" s="266" t="s">
        <v>425</v>
      </c>
      <c r="H30" s="266">
        <v>0</v>
      </c>
      <c r="I30" s="268" t="s">
        <v>536</v>
      </c>
      <c r="J30" s="280">
        <v>0</v>
      </c>
      <c r="K30" s="281" t="s">
        <v>536</v>
      </c>
      <c r="L30" s="266">
        <v>0</v>
      </c>
      <c r="M30" s="268" t="s">
        <v>536</v>
      </c>
      <c r="N30" s="280">
        <v>0</v>
      </c>
      <c r="O30" s="281" t="s">
        <v>536</v>
      </c>
      <c r="P30" s="154">
        <v>0</v>
      </c>
      <c r="Q30" s="154" t="s">
        <v>536</v>
      </c>
      <c r="R30" s="280">
        <v>0</v>
      </c>
      <c r="S30" s="281">
        <v>0</v>
      </c>
      <c r="T30" s="154">
        <v>0</v>
      </c>
      <c r="U30" s="154" t="s">
        <v>536</v>
      </c>
      <c r="V30" s="280">
        <v>0</v>
      </c>
      <c r="W30" s="281">
        <v>0</v>
      </c>
      <c r="X30" s="154">
        <v>0</v>
      </c>
      <c r="Y30" s="154" t="s">
        <v>536</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536</v>
      </c>
      <c r="J31" s="280">
        <v>0</v>
      </c>
      <c r="K31" s="281" t="s">
        <v>536</v>
      </c>
      <c r="L31" s="266">
        <v>0</v>
      </c>
      <c r="M31" s="268" t="s">
        <v>536</v>
      </c>
      <c r="N31" s="280">
        <v>0</v>
      </c>
      <c r="O31" s="281" t="s">
        <v>536</v>
      </c>
      <c r="P31" s="154">
        <v>0</v>
      </c>
      <c r="Q31" s="154" t="s">
        <v>536</v>
      </c>
      <c r="R31" s="280">
        <v>0</v>
      </c>
      <c r="S31" s="281">
        <v>0</v>
      </c>
      <c r="T31" s="154">
        <v>0</v>
      </c>
      <c r="U31" s="154" t="s">
        <v>536</v>
      </c>
      <c r="V31" s="280">
        <v>0</v>
      </c>
      <c r="W31" s="281">
        <v>0</v>
      </c>
      <c r="X31" s="154">
        <v>0</v>
      </c>
      <c r="Y31" s="154" t="s">
        <v>536</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0.20821383226380749</v>
      </c>
      <c r="D33" s="280">
        <v>0.2082127340326981</v>
      </c>
      <c r="E33" s="285">
        <f>J33+N33+G33+P33+T33+X33</f>
        <v>2.9289528454116633E-3</v>
      </c>
      <c r="F33" s="285">
        <f t="shared" ref="F33" si="18">E33-G33</f>
        <v>2.9289528454116633E-3</v>
      </c>
      <c r="G33" s="266">
        <v>0</v>
      </c>
      <c r="H33" s="266">
        <v>0</v>
      </c>
      <c r="I33" s="266" t="str">
        <f>I31</f>
        <v/>
      </c>
      <c r="J33" s="280">
        <v>2.9289528454116633E-3</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2.9289528454116633E-3</v>
      </c>
    </row>
    <row r="34" spans="1:30" ht="47.25" x14ac:dyDescent="0.25">
      <c r="A34" s="60" t="s">
        <v>61</v>
      </c>
      <c r="B34" s="59" t="s">
        <v>170</v>
      </c>
      <c r="C34" s="267">
        <f>SUM(C35:C38)</f>
        <v>1.0750426613190376</v>
      </c>
      <c r="D34" s="279">
        <f t="shared" ref="D34:G34" si="19">SUM(D35:D38)</f>
        <v>1.0418558400000002</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0.16036328560410357</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0.8749659075918863</v>
      </c>
      <c r="D36" s="280">
        <v>1.0410625900000001</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3.9713468123047733E-2</v>
      </c>
      <c r="D38" s="280">
        <v>7.9325000000000001E-4</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1.0750426613190378</v>
      </c>
      <c r="D56" s="280">
        <v>1.0418558400000002</v>
      </c>
      <c r="E56" s="285">
        <f t="shared" ref="E56:E61" si="36">J56+N56+G56+P56+T56+X56</f>
        <v>0</v>
      </c>
      <c r="F56" s="280">
        <f t="shared" si="33"/>
        <v>0</v>
      </c>
      <c r="G56" s="266">
        <v>0</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M_00.0042.000042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537</v>
      </c>
      <c r="AY22" s="465" t="s">
        <v>538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45199</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1041.06259</v>
      </c>
      <c r="Q26" s="177" t="s">
        <v>425</v>
      </c>
      <c r="R26" s="179">
        <f>SUM(R27:R86)</f>
        <v>1041.06259</v>
      </c>
      <c r="S26" s="177" t="s">
        <v>425</v>
      </c>
      <c r="T26" s="177" t="s">
        <v>425</v>
      </c>
      <c r="U26" s="177" t="s">
        <v>425</v>
      </c>
      <c r="V26" s="177" t="s">
        <v>425</v>
      </c>
      <c r="W26" s="177" t="s">
        <v>425</v>
      </c>
      <c r="X26" s="177" t="s">
        <v>425</v>
      </c>
      <c r="Y26" s="177" t="s">
        <v>425</v>
      </c>
      <c r="Z26" s="177" t="s">
        <v>425</v>
      </c>
      <c r="AA26" s="177" t="s">
        <v>425</v>
      </c>
      <c r="AB26" s="179">
        <f>SUM(AB27:AB86)</f>
        <v>1041.06259</v>
      </c>
      <c r="AC26" s="177" t="s">
        <v>425</v>
      </c>
      <c r="AD26" s="179">
        <f>SUM(AD27:AD86)</f>
        <v>1249.275108</v>
      </c>
      <c r="AE26" s="179">
        <f>SUM(AE27:AE86)</f>
        <v>17.573828000000049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1041.06259</v>
      </c>
      <c r="AY26" s="179">
        <f t="shared" si="46"/>
        <v>1231.70128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425</v>
      </c>
      <c r="P27" s="215">
        <v>1041.06259</v>
      </c>
      <c r="Q27" s="214" t="s">
        <v>510</v>
      </c>
      <c r="R27" s="215">
        <v>1041.06259</v>
      </c>
      <c r="S27" s="214" t="s">
        <v>511</v>
      </c>
      <c r="T27" s="214" t="s">
        <v>511</v>
      </c>
      <c r="U27" s="214">
        <v>3</v>
      </c>
      <c r="V27" s="214">
        <v>1</v>
      </c>
      <c r="W27" s="214" t="s">
        <v>512</v>
      </c>
      <c r="X27" s="214">
        <v>1041.06259</v>
      </c>
      <c r="Y27" s="214" t="s">
        <v>513</v>
      </c>
      <c r="Z27" s="214">
        <v>1</v>
      </c>
      <c r="AA27" s="214">
        <v>1041.06259</v>
      </c>
      <c r="AB27" s="215">
        <v>1041.06259</v>
      </c>
      <c r="AC27" s="214" t="s">
        <v>512</v>
      </c>
      <c r="AD27" s="215">
        <v>1249.275108</v>
      </c>
      <c r="AE27" s="291">
        <f>IF(IFERROR(AD27-AY27,"нд")&lt;0,0,IFERROR(AD27-AY27,"нд"))</f>
        <v>17.573828000000049</v>
      </c>
      <c r="AF27" s="214">
        <v>32211411404</v>
      </c>
      <c r="AG27" s="214" t="s">
        <v>514</v>
      </c>
      <c r="AH27" s="214" t="s">
        <v>515</v>
      </c>
      <c r="AI27" s="216">
        <v>44712</v>
      </c>
      <c r="AJ27" s="216">
        <v>44706</v>
      </c>
      <c r="AK27" s="216">
        <v>44735</v>
      </c>
      <c r="AL27" s="216">
        <v>44782</v>
      </c>
      <c r="AM27" s="214" t="s">
        <v>425</v>
      </c>
      <c r="AN27" s="214" t="s">
        <v>425</v>
      </c>
      <c r="AO27" s="214" t="s">
        <v>425</v>
      </c>
      <c r="AP27" s="214" t="s">
        <v>425</v>
      </c>
      <c r="AQ27" s="216">
        <v>44802</v>
      </c>
      <c r="AR27" s="216">
        <v>44796</v>
      </c>
      <c r="AS27" s="216">
        <v>44802</v>
      </c>
      <c r="AT27" s="216">
        <v>44796</v>
      </c>
      <c r="AU27" s="216">
        <v>44925</v>
      </c>
      <c r="AV27" s="214" t="s">
        <v>425</v>
      </c>
      <c r="AW27" s="214" t="s">
        <v>425</v>
      </c>
      <c r="AX27" s="217">
        <v>1041.06259</v>
      </c>
      <c r="AY27" s="217">
        <v>1231.70128</v>
      </c>
      <c r="AZ27" s="215" t="s">
        <v>516</v>
      </c>
      <c r="BA27" s="215" t="s">
        <v>517</v>
      </c>
      <c r="BB27" s="215" t="s">
        <v>512</v>
      </c>
      <c r="BC27" s="215" t="s">
        <v>518</v>
      </c>
      <c r="BD27" s="215"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M_00.0042.000042</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530</v>
      </c>
    </row>
    <row r="22" spans="1:2" x14ac:dyDescent="0.25">
      <c r="A22" s="157" t="s">
        <v>306</v>
      </c>
      <c r="B22" s="157" t="s">
        <v>535</v>
      </c>
    </row>
    <row r="23" spans="1:2" x14ac:dyDescent="0.25">
      <c r="A23" s="157" t="s">
        <v>288</v>
      </c>
      <c r="B23" s="157" t="s">
        <v>521</v>
      </c>
    </row>
    <row r="24" spans="1:2" x14ac:dyDescent="0.25">
      <c r="A24" s="157" t="s">
        <v>307</v>
      </c>
      <c r="B24" s="157" t="s">
        <v>425</v>
      </c>
    </row>
    <row r="25" spans="1:2" x14ac:dyDescent="0.25">
      <c r="A25" s="158" t="s">
        <v>308</v>
      </c>
      <c r="B25" s="175">
        <v>45260</v>
      </c>
    </row>
    <row r="26" spans="1:2" x14ac:dyDescent="0.25">
      <c r="A26" s="158" t="s">
        <v>309</v>
      </c>
      <c r="B26" s="160" t="s">
        <v>534</v>
      </c>
    </row>
    <row r="27" spans="1:2" x14ac:dyDescent="0.25">
      <c r="A27" s="160" t="str">
        <f>CONCATENATE("Стоимость проекта в прогнозных ценах, млн. руб. с НДС")</f>
        <v>Стоимость проекта в прогнозных ценах, млн. руб. с НДС</v>
      </c>
      <c r="B27" s="171">
        <v>1.249994303384246</v>
      </c>
    </row>
    <row r="28" spans="1:2" ht="93.75" customHeight="1" x14ac:dyDescent="0.25">
      <c r="A28" s="159" t="s">
        <v>310</v>
      </c>
      <c r="B28" s="162" t="s">
        <v>522</v>
      </c>
    </row>
    <row r="29" spans="1:2" ht="28.5" x14ac:dyDescent="0.25">
      <c r="A29" s="160" t="s">
        <v>311</v>
      </c>
      <c r="B29" s="171">
        <f>'7. Паспорт отчет о закупке'!$AB$26*1.2/1000</f>
        <v>1.249275108</v>
      </c>
    </row>
    <row r="30" spans="1:2" ht="28.5" x14ac:dyDescent="0.25">
      <c r="A30" s="160" t="s">
        <v>312</v>
      </c>
      <c r="B30" s="171">
        <f>'7. Паспорт отчет о закупке'!$AD$26/1000</f>
        <v>1.249275108</v>
      </c>
    </row>
    <row r="31" spans="1:2" x14ac:dyDescent="0.25">
      <c r="A31" s="159" t="s">
        <v>313</v>
      </c>
      <c r="B31" s="161"/>
    </row>
    <row r="32" spans="1:2" ht="28.5" x14ac:dyDescent="0.25">
      <c r="A32" s="160" t="s">
        <v>314</v>
      </c>
      <c r="B32" s="171">
        <f>SUM(SUMIF(B33,"&gt;0",B33),SUMIF(B37,"&gt;0",B37),SUMIF(B41,"&gt;0",B41),SUMIF(B45,"&gt;0",B45),SUMIF(B49,"&gt;0",B49),SUMIF(B53,"&gt;0",B53))</f>
        <v>1.249275108</v>
      </c>
    </row>
    <row r="33" spans="1:2" ht="30" x14ac:dyDescent="0.25">
      <c r="A33" s="168" t="s">
        <v>433</v>
      </c>
      <c r="B33" s="161">
        <f>IFERROR(IF(VLOOKUP(1,'7. Паспорт отчет о закупке'!$A$27:$CD$86,52,0)="ИП",VLOOKUP(1,'7. Паспорт отчет о закупке'!$A$27:$CD$86,30,0)/1000,"нд"),"нд")</f>
        <v>1.249275108</v>
      </c>
    </row>
    <row r="34" spans="1:2" x14ac:dyDescent="0.25">
      <c r="A34" s="168" t="s">
        <v>315</v>
      </c>
      <c r="B34" s="161">
        <f>IF(B33="нд","нд",$B33/$B$27*100)</f>
        <v>99.942464107052416</v>
      </c>
    </row>
    <row r="35" spans="1:2" x14ac:dyDescent="0.25">
      <c r="A35" s="168" t="s">
        <v>316</v>
      </c>
      <c r="B35" s="161">
        <f>IF(VLOOKUP(1,'7. Паспорт отчет о закупке'!$A$27:$CD$86,52,0)="ИП",VLOOKUP(1,'7. Паспорт отчет о закупке'!$A$27:$CD$86,51,0)/1000,"нд")</f>
        <v>1.23170128</v>
      </c>
    </row>
    <row r="36" spans="1:2" x14ac:dyDescent="0.25">
      <c r="A36" s="168" t="s">
        <v>437</v>
      </c>
      <c r="B36" s="161">
        <f>IF(VLOOKUP(1,'7. Паспорт отчет о закупке'!$A$27:$CD$86,52,0)="ИП",VLOOKUP(1,'7. Паспорт отчет о закупке'!$A$27:$CD$86,50,0)/1000,"нд")</f>
        <v>1.0410625899999999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99.942464107052416</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1.2324205863117761</v>
      </c>
    </row>
    <row r="90" spans="1:7" x14ac:dyDescent="0.25">
      <c r="A90" s="158" t="s">
        <v>436</v>
      </c>
      <c r="B90" s="171">
        <f>IFERROR(SUM(B91*1.2/$B$27*100),0)</f>
        <v>100.01861645410098</v>
      </c>
    </row>
    <row r="91" spans="1:7" x14ac:dyDescent="0.25">
      <c r="A91" s="158" t="s">
        <v>441</v>
      </c>
      <c r="B91" s="171">
        <f>'6.2. Паспорт фин осв ввод'!D34-'6.2. Паспорт фин осв ввод'!E34</f>
        <v>1.0418558400000002</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M_00.0042.000042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M_00.0042.000042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M_00.0042.000042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M_00.0042.000042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M_00.0042.000042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M_00.0042.000042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17" sqref="H17"/>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539</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M_00.0042.000042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44886</v>
      </c>
      <c r="E25" s="255">
        <v>44736</v>
      </c>
      <c r="F25" s="255">
        <v>45180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44796</v>
      </c>
      <c r="E31" s="255">
        <v>44736</v>
      </c>
      <c r="F31" s="255">
        <v>44796</v>
      </c>
      <c r="G31" s="260">
        <v>1</v>
      </c>
      <c r="H31" s="260" t="s">
        <v>540</v>
      </c>
      <c r="I31" s="257" t="s">
        <v>425</v>
      </c>
      <c r="J31" s="257" t="s">
        <v>425</v>
      </c>
    </row>
    <row r="32" spans="1:12" x14ac:dyDescent="0.25">
      <c r="A32" s="257" t="s">
        <v>465</v>
      </c>
      <c r="B32" s="258" t="s">
        <v>466</v>
      </c>
      <c r="C32" s="255">
        <v>44856</v>
      </c>
      <c r="D32" s="255">
        <v>44886</v>
      </c>
      <c r="E32" s="255">
        <v>44917</v>
      </c>
      <c r="F32" s="255">
        <v>44925</v>
      </c>
      <c r="G32" s="260">
        <v>1</v>
      </c>
      <c r="H32" s="260" t="s">
        <v>540</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v>44956</v>
      </c>
      <c r="F35" s="255">
        <v>45180</v>
      </c>
      <c r="G35" s="260">
        <v>1</v>
      </c>
      <c r="H35" s="260" t="s">
        <v>540</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44856</v>
      </c>
      <c r="D37" s="255">
        <v>44886</v>
      </c>
      <c r="E37" s="255">
        <v>44917</v>
      </c>
      <c r="F37" s="255">
        <v>44925</v>
      </c>
      <c r="G37" s="260">
        <v>1</v>
      </c>
      <c r="H37" s="260" t="s">
        <v>540</v>
      </c>
      <c r="I37" s="257" t="s">
        <v>425</v>
      </c>
      <c r="J37" s="257" t="s">
        <v>425</v>
      </c>
    </row>
    <row r="38" spans="1:10" ht="31.5" x14ac:dyDescent="0.25">
      <c r="A38" s="252">
        <v>2</v>
      </c>
      <c r="B38" s="254" t="s">
        <v>502</v>
      </c>
      <c r="C38" s="255" t="s">
        <v>425</v>
      </c>
      <c r="D38" s="255" t="s">
        <v>425</v>
      </c>
      <c r="E38" s="255">
        <v>44736</v>
      </c>
      <c r="F38" s="255">
        <v>44796</v>
      </c>
      <c r="G38" s="261">
        <v>1</v>
      </c>
      <c r="H38" s="261">
        <v>1</v>
      </c>
      <c r="I38" s="252" t="s">
        <v>425</v>
      </c>
      <c r="J38" s="252" t="s">
        <v>425</v>
      </c>
    </row>
    <row r="39" spans="1:10" ht="31.5" x14ac:dyDescent="0.25">
      <c r="A39" s="262" t="s">
        <v>477</v>
      </c>
      <c r="B39" s="258" t="s">
        <v>478</v>
      </c>
      <c r="C39" s="255">
        <v>44562</v>
      </c>
      <c r="D39" s="255">
        <v>44796</v>
      </c>
      <c r="E39" s="255">
        <v>44736</v>
      </c>
      <c r="F39" s="255">
        <v>44796</v>
      </c>
      <c r="G39" s="263">
        <v>1</v>
      </c>
      <c r="H39" s="263" t="s">
        <v>540</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44846</v>
      </c>
      <c r="D41" s="255">
        <v>44911</v>
      </c>
      <c r="E41" s="255">
        <v>44826</v>
      </c>
      <c r="F41" s="255">
        <v>44864</v>
      </c>
      <c r="G41" s="261">
        <v>1</v>
      </c>
      <c r="H41" s="261">
        <v>1</v>
      </c>
      <c r="I41" s="252" t="s">
        <v>425</v>
      </c>
      <c r="J41" s="252" t="s">
        <v>425</v>
      </c>
    </row>
    <row r="42" spans="1:10" x14ac:dyDescent="0.25">
      <c r="A42" s="257" t="s">
        <v>482</v>
      </c>
      <c r="B42" s="258" t="s">
        <v>483</v>
      </c>
      <c r="C42" s="255">
        <v>44846</v>
      </c>
      <c r="D42" s="255">
        <v>44896</v>
      </c>
      <c r="E42" s="255">
        <v>44826</v>
      </c>
      <c r="F42" s="255">
        <v>44864</v>
      </c>
      <c r="G42" s="263">
        <v>1</v>
      </c>
      <c r="H42" s="263" t="s">
        <v>540</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44896</v>
      </c>
      <c r="D47" s="255">
        <v>44911</v>
      </c>
      <c r="E47" s="255" t="s">
        <v>425</v>
      </c>
      <c r="F47" s="255" t="s">
        <v>425</v>
      </c>
      <c r="G47" s="263" t="s">
        <v>425</v>
      </c>
      <c r="H47" s="263" t="s">
        <v>425</v>
      </c>
      <c r="I47" s="257" t="s">
        <v>425</v>
      </c>
      <c r="J47" s="257" t="s">
        <v>425</v>
      </c>
    </row>
    <row r="48" spans="1:10" x14ac:dyDescent="0.25">
      <c r="A48" s="252">
        <v>4</v>
      </c>
      <c r="B48" s="254" t="s">
        <v>494</v>
      </c>
      <c r="C48" s="255">
        <v>44911</v>
      </c>
      <c r="D48" s="255">
        <v>45199</v>
      </c>
      <c r="E48" s="255">
        <v>44864</v>
      </c>
      <c r="F48" s="255">
        <v>45260</v>
      </c>
      <c r="G48" s="261">
        <v>1</v>
      </c>
      <c r="H48" s="261">
        <v>1</v>
      </c>
      <c r="I48" s="252" t="s">
        <v>425</v>
      </c>
      <c r="J48" s="252" t="s">
        <v>425</v>
      </c>
    </row>
    <row r="49" spans="1:10" x14ac:dyDescent="0.25">
      <c r="A49" s="257" t="s">
        <v>495</v>
      </c>
      <c r="B49" s="258" t="s">
        <v>496</v>
      </c>
      <c r="C49" s="255" t="s">
        <v>425</v>
      </c>
      <c r="D49" s="255" t="s">
        <v>425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44911</v>
      </c>
      <c r="D53" s="255">
        <v>45199</v>
      </c>
      <c r="E53" s="255">
        <v>44864</v>
      </c>
      <c r="F53" s="255">
        <v>45260</v>
      </c>
      <c r="G53" s="263">
        <v>1</v>
      </c>
      <c r="H53" s="263" t="s">
        <v>540</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2025-02-13T08:54:27Z</dcterms:modified>
</cp:coreProperties>
</file>