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D0BC8F97-2468-4814-825D-D0A2581A09EC}"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55" i="5"/>
  <c r="BD27" i="5" l="1"/>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AE27" i="15" l="1"/>
  <c r="AE24" i="15" s="1"/>
  <c r="Z27" i="15"/>
  <c r="Z24" i="15" s="1"/>
  <c r="F30" i="15"/>
  <c r="F33" i="15"/>
  <c r="D24" i="15"/>
  <c r="F28" i="15" l="1"/>
  <c r="R27" i="15"/>
  <c r="R24" i="15" s="1"/>
  <c r="N27" i="15"/>
  <c r="F27" i="15" s="1"/>
  <c r="F31" i="15"/>
  <c r="F29" i="15"/>
  <c r="E31" i="15"/>
  <c r="E29" i="15"/>
  <c r="V27" i="15"/>
  <c r="V24" i="15" s="1"/>
  <c r="AC28" i="15"/>
  <c r="E33" i="15"/>
  <c r="AC33" i="15"/>
  <c r="N24" i="15"/>
  <c r="F24" i="15" s="1"/>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<sst xmlns="http://schemas.openxmlformats.org/spreadsheetml/2006/main" count="4601" uniqueCount="552">
  <si>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</si>
  <si>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</si>
  <si>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</si>
  <si>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</si>
  <si>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</si>
  <si>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</si>
  <si>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</si>
  <si>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</si>
  <si>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</si>
  <si>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</si>
  <si>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</si>
  <si>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</si>
  <si>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</si>
  <si>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</si>
  <si>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</si>
  <si>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</si>
  <si>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</si>
  <si>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</si>
  <si>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</si>
  <si>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</si>
  <si>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</si>
  <si>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</si>
  <si>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</si>
  <si>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</si>
  <si>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</si>
  <si>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</si>
  <si>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</si>
  <si>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</si>
  <si>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</si>
  <si>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</si>
  <si>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</si>
  <si>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</si>
  <si>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</si>
  <si>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</si>
  <si>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</si>
  <si>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</si>
  <si>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</si>
  <si>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</si>
  <si>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</si>
  <si>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</si>
  <si>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</si>
  <si>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</si>
  <si>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</si>
  <si>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</si>
  <si>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</si>
  <si>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</si>
  <si>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</si>
  <si>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</si>
  <si>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</si>
  <si>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</si>
  <si>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</si>
  <si>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</si>
  <si>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</si>
  <si>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</si>
  <si>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</si>
  <si>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</si>
  <si>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</si>
  <si>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</si>
  <si>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</si>
  <si>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</si>
  <si>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</si>
  <si>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</si>
  <si>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</si>
  <si>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</si>
  <si>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</si>
  <si>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</si>
  <si>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</si>
  <si>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</si>
  <si>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</si>
  <si>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</si>
  <si>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</si>
  <si>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</si>
  <si>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</si>
  <si>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</si>
  <si>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</si>
  <si>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</si>
  <si>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</si>
  <si>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</si>
  <si>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</si>
  <si>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</si>
  <si>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</si>
  <si>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</si>
  <si>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</si>
  <si>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</si>
  <si>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</si>
  <si>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</si>
  <si>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</si>
  <si>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</si>
  <si>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</si>
  <si>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</si>
  <si>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</si>
  <si>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</si>
  <si>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</si>
  <si>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</si>
  <si>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</si>
  <si>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</si>
  <si>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</si>
  <si>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</si>
  <si>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</si>
  <si>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</si>
  <si>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</si>
  <si>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</si>
  <si>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</si>
  <si>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</si>
  <si>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</si>
  <si>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</si>
  <si>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</si>
  <si>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</si>
  <si>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</si>
  <si>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</si>
  <si>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</si>
  <si>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</si>
  <si>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</si>
  <si>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</si>
  <si>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</si>
  <si>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</si>
  <si>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</si>
  <si>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</si>
  <si>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</si>
  <si>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</si>
  <si>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</si>
  <si>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</si>
  <si>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</si>
  <si>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</si>
  <si>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</si>
  <si>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</si>
  <si>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</si>
  <si>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</si>
  <si>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</si>
  <si>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</si>
  <si>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</si>
  <si>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</si>
  <si>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</si>
  <si>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</si>
  <si>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</si>
  <si>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</si>
  <si>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</si>
  <si>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</si>
  <si>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</si>
  <si>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</si>
  <si>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</si>
  <si>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</si>
  <si>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</si>
  <si>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</si>
  <si>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</si>
  <si>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</si>
  <si>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</si>
  <si>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</si>
  <si>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</si>
  <si>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</si>
  <si>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</si>
  <si>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</si>
  <si>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</si>
  <si>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</si>
  <si>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</si>
  <si>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</si>
  <si>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</si>
  <si>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</si>
  <si>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</si>
  <si>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</si>
  <si>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</si>
  <si>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</si>
  <si>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</si>
  <si>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</si>
  <si>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</si>
  <si>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</si>
  <si>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</si>
  <si>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</si>
  <si>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</si>
  <si>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</si>
  <si>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</si>
  <si>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</si>
  <si>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</si>
  <si>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</si>
  <si>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</si>
  <si>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</si>
  <si>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</si>
  <si>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</si>
  <si>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</si>
  <si>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</si>
  <si>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</si>
  <si>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</si>
  <si>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</si>
  <si>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</si>
  <si>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</si>
  <si>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</si>
  <si>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</si>
  <si>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</si>
  <si>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</si>
  <si>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</si>
  <si>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</si>
  <si>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</si>
  <si>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</si>
  <si>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</si>
  <si>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</si>
  <si>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</si>
  <si>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</si>
  <si>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</si>
  <si>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</si>
  <si>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</si>
  <si>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</si>
  <si>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</si>
  <si>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</si>
  <si>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</si>
  <si>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</si>
  <si>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</si>
  <si>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</si>
  <si>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</si>
  <si>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</si>
  <si>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</si>
  <si>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</si>
  <si>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</si>
  <si>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</si>
  <si>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</si>
  <si>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</si>
  <si>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</si>
  <si>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</si>
  <si>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</si>
  <si>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</si>
  <si>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</si>
  <si>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</si>
  <si>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</si>
  <si>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</si>
  <si>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</si>
  <si>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</si>
  <si>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</si>
  <si>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</si>
  <si>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</si>
  <si>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</si>
  <si>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</si>
  <si>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</si>
  <si>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</si>
  <si>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</si>
  <si>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</si>
  <si>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</si>
  <si>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</si>
  <si>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</si>
  <si>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</si>
  <si>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</si>
  <si>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</si>
  <si>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</si>
  <si>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</si>
  <si>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</si>
  <si>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</si>
  <si>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</si>
  <si>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</si>
  <si>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</si>
  <si>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</si>
  <si>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</si>
  <si>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</si>
  <si>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</si>
  <si>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</si>
  <si>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</si>
  <si>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</si>
  <si>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</si>
  <si>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</si>
  <si>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</si>
  <si>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</si>
  <si>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</si>
  <si>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</si>
  <si>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</si>
  <si>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</si>
  <si>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</si>
  <si>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</si>
  <si>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</si>
  <si>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</si>
  <si>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</si>
  <si>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</si>
  <si>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</si>
  <si>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</si>
  <si>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</si>
  <si>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</si>
  <si>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</si>
  <si>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</si>
  <si>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</si>
  <si>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</si>
  <si>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</si>
  <si>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</si>
  <si>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</si>
  <si>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</si>
  <si>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</si>
  <si>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</si>
  <si>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</si>
  <si>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</si>
  <si>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</si>
  <si>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</si>
  <si>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</si>
  <si>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</si>
  <si>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</si>
  <si>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</si>
  <si>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</si>
  <si>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</si>
  <si>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</si>
  <si>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</si>
  <si>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</si>
  <si>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</si>
  <si>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</si>
  <si>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</si>
  <si>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</si>
  <si>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</si>
  <si>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</si>
  <si>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</si>
  <si>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</si>
  <si>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</si>
  <si>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</si>
  <si>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</si>
  <si>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</si>
  <si>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</si>
  <si>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</si>
  <si>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</si>
  <si>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</si>
  <si>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</si>
  <si>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</si>
  <si>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</si>
  <si>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</si>
  <si>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</si>
  <si>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</si>
  <si>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</si>
  <si>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</si>
  <si>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</si>
  <si>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</si>
  <si>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</si>
  <si>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</si>
  <si>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</si>
  <si>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</si>
  <si>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</si>
  <si>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</si>
  <si>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</si>
  <si>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</si>
  <si>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</si>
  <si>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</si>
  <si>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</si>
  <si>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</si>
  <si>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</si>
  <si>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</si>
  <si>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</si>
  <si>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</si>
  <si>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</si>
  <si>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</si>
  <si>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</si>
  <si>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</si>
  <si>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</si>
  <si>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</si>
  <si>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</si>
  <si>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</si>
  <si>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</si>
  <si>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</si>
  <si>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</si>
  <si>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</si>
  <si>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</si>
  <si>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</si>
  <si>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</si>
  <si>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</si>
  <si>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</si>
  <si>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</si>
  <si>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</si>
  <si>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</si>
  <si>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</si>
  <si>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</si>
  <si>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</si>
  <si>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</si>
  <si>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</si>
  <si>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</si>
  <si>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</si>
  <si>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</si>
  <si>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</si>
  <si>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</si>
  <si>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</si>
  <si>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</si>
  <si>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</si>
  <si>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</si>
  <si>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</si>
  <si>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</si>
  <si>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</si>
  <si>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</si>
  <si>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</si>
  <si>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</si>
  <si>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</si>
  <si>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</si>
  <si>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</si>
  <si>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</si>
  <si>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</si>
  <si>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</si>
  <si>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</si>
  <si>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</si>
  <si>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</si>
  <si>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</si>
  <si>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</si>
  <si>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</si>
  <si>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</si>
  <si>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</si>
  <si>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</si>
  <si>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</si>
  <si>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</si>
  <si>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</si>
  <si>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</si>
  <si>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</si>
  <si>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</si>
  <si>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</si>
  <si>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</si>
  <si>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</si>
  <si>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</si>
  <si>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</si>
  <si>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</si>
  <si>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</si>
  <si>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</si>
  <si>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</si>
  <si>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</si>
  <si>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</si>
  <si>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</si>
  <si>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</si>
  <si>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</si>
  <si>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</si>
  <si>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</si>
  <si>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</si>
  <si>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</si>
  <si>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</si>
  <si>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</si>
  <si>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</si>
  <si>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</si>
  <si>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</si>
  <si>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</si>
  <si>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</si>
  <si>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</si>
  <si>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</si>
  <si>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</si>
  <si>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</si>
  <si>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</si>
  <si>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</si>
  <si>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</si>
  <si>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</si>
  <si>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</si>
  <si>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</si>
  <si>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</si>
  <si>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</si>
  <si>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</si>
  <si>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</si>
  <si>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</si>
  <si>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</si>
  <si>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</si>
  <si>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</si>
  <si>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</si>
  <si>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</si>
  <si>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</si>
  <si>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O_00.0093.000093</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</si>
  <si>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</si>
  <si>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</si>
  <si>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</si>
  <si>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</si>
  <si>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</si>
  <si>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</si>
  <si>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</si>
  <si>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</si>
  <si>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</si>
  <si>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</si>
  <si>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</si>
  <si>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</si>
  <si>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</si>
  <si>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</si>
  <si>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</si>
  <si>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</si>
  <si>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</si>
  <si>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</si>
  <si>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</si>
  <si>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</si>
  <si>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</si>
  <si>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</si>
  <si>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</si>
  <si>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</si>
  <si>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</si>
  <si>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</si>
  <si>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</si>
  <si>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</si>
  <si>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</si>
  <si>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</si>
  <si>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</si>
  <si>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</si>
  <si>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</si>
  <si>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</si>
  <si>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</si>
  <si>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</si>
  <si>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</si>
  <si>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</si>
  <si>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</si>
  <si>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</si>
  <si>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</si>
  <si>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</si>
  <si>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</si>
  <si>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</si>
  <si>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</si>
  <si>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</si>
  <si>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</si>
  <si>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</si>
  <si>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</si>
  <si>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</si>
  <si>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</si>
  <si>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</si>
  <si>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</si>
  <si>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</si>
  <si>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</si>
  <si>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</si>
  <si>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</si>
  <si>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</si>
  <si>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</si>
  <si>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</si>
  <si>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</si>
  <si>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</si>
  <si>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</si>
  <si>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</si>
  <si>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</si>
  <si>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</si>
  <si>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два года. Смещение сроков реализации инвестиционного проекта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</si>
  <si>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ТМЦ</t>
  </si>
  <si>
    <t>Поставка разъединителей</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</si>
  <si>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</si>
  <si>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</si>
  <si>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</si>
  <si>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ОБЩЕСТВО С ОГРАНИЧЕННОЙ ОТВЕТСТВЕННОСТЬЮ «ИК-СЕРВИС»</t>
  </si>
  <si>
    <t>133900,5
134327,7</t>
  </si>
  <si>
    <t>-</t>
  </si>
  <si>
    <t>ОБЩЕСТВО С ОГРАНИЧЕННОЙ ОТВЕТСТВЕННОСТЬЮ "ИНЖЕНЕРНЫЙ ЦЕНТР СИБИРИ"</t>
  </si>
  <si>
    <t>да</t>
  </si>
  <si>
    <t>https://com.roseltorg.ru/</t>
  </si>
  <si>
    <t>ПД</t>
  </si>
  <si>
    <t>ПД-24-00295 от 21.11.2024</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</si>
  <si>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</si>
  <si>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</si>
  <si>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</si>
  <si>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</si>
  <si>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</si>
  <si>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г. Татарск</t>
  </si>
  <si>
    <t>не требуется</t>
  </si>
  <si>
    <t>не относится</t>
  </si>
  <si>
    <t>21,5 МВА</t>
  </si>
  <si>
    <t>1. Выполнение требований  Правил устройств электроустановок, утвержденных Приказом Минэнерго России от 08.07.2002 №204;
2. Уменьшить количество маслонаполненного оборудования на подстанциях;
3. Предотвратить возможность повреждения коммутационного оборудования  с учетом его технического состояния;
4.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</si>
  <si>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</si>
  <si>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Татарская</t>
  </si>
  <si>
    <t>116389,40 тыс. руб. с НДС на 1 выключатель 220 кВ
68021,01 тыс. руб. с НДС на 1 выключатель 110 кВ</t>
  </si>
  <si>
    <t>1 этап - замена ячейки выключателя 1В-246, замена разъединителей, устройств РЗА ячейки;
2 этап -  замена ячейки выключателя В-3-25, замена разъединителей, устройств РЗА ячейки;
3 этап -  замена ячейки выключателя ВО-110, замена разъединителей, устройств РЗА ячейки;
4 этап -  замена ячейки выключателя В-110-2АТ, замена разъединителей, устройств РЗА ячейки;</t>
  </si>
  <si>
    <t>1.Объект включён в инвестиционную программу на основании оценки технического состояния, подтвержденный индексом технического состояния (ИТС:82;70;69;80)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ПС-3/03-2023 от 31.03.2023, Ведомость неисправносетей №13, Ведомость неисправносетей №14,Ведомость неисправносетей №15, Ведомость неисправносетей №16</t>
  </si>
  <si>
    <t>П</t>
  </si>
  <si>
    <t>Сибирский Федеральный округ, Новосибирская область, г. Татарск</t>
  </si>
  <si>
    <t>масляный</t>
  </si>
  <si>
    <t>Элегазовый выключатель</t>
  </si>
  <si>
    <t>1В-246</t>
  </si>
  <si>
    <t xml:space="preserve">Акт № ПС-3/03-2022 от 31.03.2023 технического освидетельствования ПС 220 кВ Татарская                                  
</t>
  </si>
  <si>
    <t>Информация приведена в Ведомости несправности</t>
  </si>
  <si>
    <t>В-ТУ-2</t>
  </si>
  <si>
    <t>В-110-2АТ</t>
  </si>
  <si>
    <t>1;2;3;4</t>
  </si>
  <si>
    <t>2;3;4</t>
  </si>
  <si>
    <t>1;1;2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</si>
</sst>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444</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504</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525</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526</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530</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531</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531</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531</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531</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531</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532</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531</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531</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531</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519</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531</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t="s">
        <v>551</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1.3474638083432575</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533</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264.81994119357199</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222.25310162729482</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O_00.0093.000093</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446</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54"/>
      <c r="AC21" s="454"/>
      <c r="AE21" s="439" t="s">
        <v>1</v>
      </c>
      <c r="AF21" s="439"/>
      <c r="AG21" s="439" t="s">
        <v>443</v>
      </c>
      <c r="AH21" s="439"/>
    </row>
    <row r="22" spans="1:34" ht="89.25" customHeight="1" x14ac:dyDescent="0.25">
      <c r="A22" s="451"/>
      <c r="B22" s="439"/>
      <c r="C22" s="249" t="str">
        <f>H21</f>
        <v>Утвержденный план</v>
      </c>
      <c r="D22" s="249" t="s">
        <v>443</v>
      </c>
      <c r="E22" s="271" t="s">
        <v>445</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320.4524390647947</v>
      </c>
      <c r="D24" s="261">
        <f t="shared" ref="D24:G24" si="0">D25+D26+D27+D32+D33</f>
        <v>359.08148561344746</v>
      </c>
      <c r="E24" s="262">
        <f>J24+N24+R24+V24+Z24+AE24</f>
        <v>340.51568561344754</v>
      </c>
      <c r="F24" s="262">
        <f t="shared" ref="F24:F26" si="1">N24+R24+V24+Z24+AE24</f>
        <v>340.51568561344754</v>
      </c>
      <c r="G24" s="253">
        <f t="shared" si="0"/>
        <v>18.565799999999999</v>
      </c>
      <c r="H24" s="253">
        <f>H25+H26+H27+H32+H33</f>
        <v>0</v>
      </c>
      <c r="I24" s="253" t="s">
        <v>424</v>
      </c>
      <c r="J24" s="261">
        <f>J25+J26+J27+J32+J33</f>
        <v>0</v>
      </c>
      <c r="K24" s="261" t="s">
        <v>424</v>
      </c>
      <c r="L24" s="253">
        <f>L25+L26+L27+L32+L33</f>
        <v>142.99837409271083</v>
      </c>
      <c r="M24" s="253" t="s">
        <v>424</v>
      </c>
      <c r="N24" s="261">
        <f>N25+N26+N27+N32+N33</f>
        <v>0</v>
      </c>
      <c r="O24" s="261" t="s">
        <v>424</v>
      </c>
      <c r="P24" s="253">
        <f t="shared" ref="P24" si="2">P25+P26+P27+P32+P33</f>
        <v>22.951799079012389</v>
      </c>
      <c r="Q24" s="253" t="s">
        <v>424</v>
      </c>
      <c r="R24" s="261">
        <f>R25+R26+R27+R32+R33</f>
        <v>142.99837409271083</v>
      </c>
      <c r="S24" s="261" t="s">
        <v>424</v>
      </c>
      <c r="T24" s="253">
        <f t="shared" ref="T24" si="3">T25+T26+T27+T32+T33</f>
        <v>142.73093527784306</v>
      </c>
      <c r="U24" s="253" t="s">
        <v>424</v>
      </c>
      <c r="V24" s="261">
        <f>V25+V26+V27+V32+V33</f>
        <v>0</v>
      </c>
      <c r="W24" s="261" t="s">
        <v>424</v>
      </c>
      <c r="X24" s="253">
        <f t="shared" ref="X24" si="4">X25+X26+X27+X32+X33</f>
        <v>132.4675527347822</v>
      </c>
      <c r="Y24" s="253" t="s">
        <v>424</v>
      </c>
      <c r="Z24" s="261">
        <f>Z25+Z26+Z27+Z32+Z33</f>
        <v>121.82156710086116</v>
      </c>
      <c r="AA24" s="261" t="s">
        <v>424</v>
      </c>
      <c r="AB24" s="254">
        <f>H24+L24+P24+T24+X24</f>
        <v>441.1486611843485</v>
      </c>
      <c r="AC24" s="264">
        <f>J24+N24+R24+V24+Z24</f>
        <v>264.81994119357199</v>
      </c>
      <c r="AE24" s="273">
        <f>AE25+AE26+AE27+AE32+AE33</f>
        <v>75.695744419875538</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268.00368111905863</v>
      </c>
      <c r="D27" s="261">
        <v>300.61702439019621</v>
      </c>
      <c r="E27" s="264">
        <f>J27+N27+R27+V27+Z27+AE27</f>
        <v>285.14552439019627</v>
      </c>
      <c r="F27" s="264">
        <f t="shared" ref="F27:F68" si="8">N27+R27+V27+Z27+AE27</f>
        <v>285.14552439019627</v>
      </c>
      <c r="G27" s="253">
        <v>18.565799999999999</v>
      </c>
      <c r="H27" s="253">
        <f>SUM(H28:H31)</f>
        <v>0</v>
      </c>
      <c r="I27" s="253" t="s">
        <v>424</v>
      </c>
      <c r="J27" s="261">
        <f>SUM(J28:J31)</f>
        <v>0</v>
      </c>
      <c r="K27" s="261" t="s">
        <v>424</v>
      </c>
      <c r="L27" s="253">
        <f>SUM(L28:L31)</f>
        <v>142.99837409271083</v>
      </c>
      <c r="M27" s="253" t="s">
        <v>424</v>
      </c>
      <c r="N27" s="261">
        <f>SUM(N28:N31)</f>
        <v>0</v>
      </c>
      <c r="O27" s="261" t="s">
        <v>424</v>
      </c>
      <c r="P27" s="253">
        <f>SUM(P28:P31)</f>
        <v>0</v>
      </c>
      <c r="Q27" s="253" t="s">
        <v>424</v>
      </c>
      <c r="R27" s="261">
        <f>SUM(R28:R31)</f>
        <v>119.84040564364967</v>
      </c>
      <c r="S27" s="261" t="s">
        <v>424</v>
      </c>
      <c r="T27" s="253">
        <f>SUM(T28:T31)</f>
        <v>113.23397641111936</v>
      </c>
      <c r="U27" s="253" t="s">
        <v>424</v>
      </c>
      <c r="V27" s="261">
        <f>SUM(V28:V31)</f>
        <v>0</v>
      </c>
      <c r="W27" s="261" t="s">
        <v>424</v>
      </c>
      <c r="X27" s="253">
        <f>SUM(X28:X31)</f>
        <v>132.4675527347822</v>
      </c>
      <c r="Y27" s="253" t="s">
        <v>424</v>
      </c>
      <c r="Z27" s="261">
        <f>SUM(Z28:Z31)</f>
        <v>102.00428725749718</v>
      </c>
      <c r="AA27" s="261" t="s">
        <v>424</v>
      </c>
      <c r="AB27" s="254">
        <f t="shared" si="6"/>
        <v>388.69990323861236</v>
      </c>
      <c r="AC27" s="264">
        <f t="shared" si="7"/>
        <v>221.84469290114686</v>
      </c>
      <c r="AE27" s="273">
        <f>SUM(AE28:AE31)</f>
        <v>63.300831489049393</v>
      </c>
      <c r="AF27" s="273" t="s">
        <v>424</v>
      </c>
      <c r="AG27" s="278">
        <v>0</v>
      </c>
      <c r="AH27" s="278">
        <v>0</v>
      </c>
    </row>
    <row r="28" spans="1:34" x14ac:dyDescent="0.25">
      <c r="A28" s="58" t="s">
        <v>425</v>
      </c>
      <c r="B28" s="42" t="s">
        <v>168</v>
      </c>
      <c r="C28" s="255" t="s">
        <v>424</v>
      </c>
      <c r="D28" s="265" t="s">
        <v>424</v>
      </c>
      <c r="E28" s="264">
        <f t="shared" ref="E28:E68" si="9">J28+N28+R28+V28+Z28+AE28</f>
        <v>21.486165226685898</v>
      </c>
      <c r="F28" s="264">
        <f t="shared" si="8"/>
        <v>21.486165226685898</v>
      </c>
      <c r="G28" s="254" t="s">
        <v>424</v>
      </c>
      <c r="H28" s="254">
        <v>0</v>
      </c>
      <c r="I28" s="255">
        <v>0</v>
      </c>
      <c r="J28" s="263">
        <v>0</v>
      </c>
      <c r="K28" s="265">
        <v>0</v>
      </c>
      <c r="L28" s="254">
        <v>25.638153312327645</v>
      </c>
      <c r="M28" s="255" t="s">
        <v>59</v>
      </c>
      <c r="N28" s="263">
        <v>0</v>
      </c>
      <c r="O28" s="265">
        <v>0</v>
      </c>
      <c r="P28" s="254">
        <v>0</v>
      </c>
      <c r="Q28" s="254">
        <v>0</v>
      </c>
      <c r="R28" s="263">
        <v>21.486165226685898</v>
      </c>
      <c r="S28" s="265" t="s">
        <v>59</v>
      </c>
      <c r="T28" s="254">
        <v>0</v>
      </c>
      <c r="U28" s="254">
        <v>0</v>
      </c>
      <c r="V28" s="263">
        <v>0</v>
      </c>
      <c r="W28" s="265">
        <v>0</v>
      </c>
      <c r="X28" s="254">
        <v>0</v>
      </c>
      <c r="Y28" s="254">
        <v>0</v>
      </c>
      <c r="Z28" s="263">
        <v>0</v>
      </c>
      <c r="AA28" s="265">
        <v>0</v>
      </c>
      <c r="AB28" s="254">
        <f t="shared" si="6"/>
        <v>25.638153312327645</v>
      </c>
      <c r="AC28" s="264">
        <f t="shared" si="7"/>
        <v>21.486165226685898</v>
      </c>
      <c r="AE28" s="274">
        <v>0</v>
      </c>
      <c r="AF28" s="274">
        <v>0</v>
      </c>
      <c r="AG28" s="278">
        <v>0</v>
      </c>
      <c r="AH28" s="278">
        <v>0</v>
      </c>
    </row>
    <row r="29" spans="1:34" ht="31.5" x14ac:dyDescent="0.25">
      <c r="A29" s="58" t="s">
        <v>426</v>
      </c>
      <c r="B29" s="42" t="s">
        <v>166</v>
      </c>
      <c r="C29" s="255" t="s">
        <v>424</v>
      </c>
      <c r="D29" s="265" t="s">
        <v>424</v>
      </c>
      <c r="E29" s="264">
        <f t="shared" si="9"/>
        <v>70.107115749936725</v>
      </c>
      <c r="F29" s="264">
        <f t="shared" si="8"/>
        <v>70.107115749936725</v>
      </c>
      <c r="G29" s="254" t="s">
        <v>424</v>
      </c>
      <c r="H29" s="254">
        <v>0</v>
      </c>
      <c r="I29" s="255">
        <v>0</v>
      </c>
      <c r="J29" s="263">
        <v>0</v>
      </c>
      <c r="K29" s="265">
        <v>0</v>
      </c>
      <c r="L29" s="254">
        <v>20.353158403195621</v>
      </c>
      <c r="M29" s="255" t="s">
        <v>59</v>
      </c>
      <c r="N29" s="263">
        <v>0</v>
      </c>
      <c r="O29" s="265">
        <v>0</v>
      </c>
      <c r="P29" s="254">
        <v>0</v>
      </c>
      <c r="Q29" s="270">
        <v>0</v>
      </c>
      <c r="R29" s="263">
        <v>17.057052394085591</v>
      </c>
      <c r="S29" s="265" t="s">
        <v>59</v>
      </c>
      <c r="T29" s="254">
        <v>33.044209780107074</v>
      </c>
      <c r="U29" s="270" t="s">
        <v>59</v>
      </c>
      <c r="V29" s="263">
        <v>0</v>
      </c>
      <c r="W29" s="265">
        <v>0</v>
      </c>
      <c r="X29" s="254">
        <v>38.067077554612034</v>
      </c>
      <c r="Y29" s="270" t="s">
        <v>549</v>
      </c>
      <c r="Z29" s="263">
        <v>34.859362223253264</v>
      </c>
      <c r="AA29" s="265" t="s">
        <v>59</v>
      </c>
      <c r="AB29" s="254">
        <f t="shared" si="6"/>
        <v>91.46444573791473</v>
      </c>
      <c r="AC29" s="264">
        <f t="shared" si="7"/>
        <v>51.916414617338859</v>
      </c>
      <c r="AD29" s="204"/>
      <c r="AE29" s="274">
        <v>18.190701132597873</v>
      </c>
      <c r="AF29" s="276" t="s">
        <v>549</v>
      </c>
      <c r="AG29" s="278">
        <v>0</v>
      </c>
      <c r="AH29" s="278">
        <v>0</v>
      </c>
    </row>
    <row r="30" spans="1:34" x14ac:dyDescent="0.25">
      <c r="A30" s="58" t="s">
        <v>427</v>
      </c>
      <c r="B30" s="42" t="s">
        <v>164</v>
      </c>
      <c r="C30" s="255" t="s">
        <v>424</v>
      </c>
      <c r="D30" s="265" t="s">
        <v>424</v>
      </c>
      <c r="E30" s="264">
        <f t="shared" si="9"/>
        <v>154.28479741072346</v>
      </c>
      <c r="F30" s="264">
        <f t="shared" si="8"/>
        <v>154.28479741072346</v>
      </c>
      <c r="G30" s="254" t="s">
        <v>424</v>
      </c>
      <c r="H30" s="254">
        <v>0</v>
      </c>
      <c r="I30" s="255">
        <v>0</v>
      </c>
      <c r="J30" s="263">
        <v>0</v>
      </c>
      <c r="K30" s="265">
        <v>0</v>
      </c>
      <c r="L30" s="254">
        <v>83.497915352078365</v>
      </c>
      <c r="M30" s="255" t="s">
        <v>59</v>
      </c>
      <c r="N30" s="263">
        <v>0</v>
      </c>
      <c r="O30" s="265">
        <v>0</v>
      </c>
      <c r="P30" s="254">
        <v>0</v>
      </c>
      <c r="Q30" s="254">
        <v>0</v>
      </c>
      <c r="R30" s="263">
        <v>69.975788953409221</v>
      </c>
      <c r="S30" s="265" t="s">
        <v>59</v>
      </c>
      <c r="T30" s="254">
        <v>58.258704229684589</v>
      </c>
      <c r="U30" s="254" t="s">
        <v>59</v>
      </c>
      <c r="V30" s="263">
        <v>0</v>
      </c>
      <c r="W30" s="265">
        <v>0</v>
      </c>
      <c r="X30" s="254">
        <v>74.347259996959338</v>
      </c>
      <c r="Y30" s="254" t="s">
        <v>549</v>
      </c>
      <c r="Z30" s="263">
        <v>48.781490362656022</v>
      </c>
      <c r="AA30" s="265" t="s">
        <v>59</v>
      </c>
      <c r="AB30" s="254">
        <f t="shared" si="6"/>
        <v>216.10387957872229</v>
      </c>
      <c r="AC30" s="264">
        <f t="shared" si="7"/>
        <v>118.75727931606525</v>
      </c>
      <c r="AD30" s="204"/>
      <c r="AE30" s="274">
        <v>35.52751809465822</v>
      </c>
      <c r="AF30" s="274" t="s">
        <v>549</v>
      </c>
      <c r="AG30" s="278">
        <v>0</v>
      </c>
      <c r="AH30" s="278">
        <v>0</v>
      </c>
    </row>
    <row r="31" spans="1:34" x14ac:dyDescent="0.25">
      <c r="A31" s="58" t="s">
        <v>428</v>
      </c>
      <c r="B31" s="42" t="s">
        <v>162</v>
      </c>
      <c r="C31" s="255" t="s">
        <v>424</v>
      </c>
      <c r="D31" s="265" t="s">
        <v>424</v>
      </c>
      <c r="E31" s="264">
        <f t="shared" si="9"/>
        <v>39.267446002850164</v>
      </c>
      <c r="F31" s="264">
        <f t="shared" si="8"/>
        <v>39.267446002850164</v>
      </c>
      <c r="G31" s="254" t="s">
        <v>424</v>
      </c>
      <c r="H31" s="254">
        <v>0</v>
      </c>
      <c r="I31" s="255">
        <v>0</v>
      </c>
      <c r="J31" s="263">
        <v>0</v>
      </c>
      <c r="K31" s="265">
        <v>0</v>
      </c>
      <c r="L31" s="254">
        <v>13.509147025109213</v>
      </c>
      <c r="M31" s="255" t="s">
        <v>549</v>
      </c>
      <c r="N31" s="263">
        <v>0</v>
      </c>
      <c r="O31" s="265">
        <v>0</v>
      </c>
      <c r="P31" s="254">
        <v>0</v>
      </c>
      <c r="Q31" s="254">
        <v>0</v>
      </c>
      <c r="R31" s="263">
        <v>11.321399069468963</v>
      </c>
      <c r="S31" s="265" t="s">
        <v>549</v>
      </c>
      <c r="T31" s="254">
        <v>21.931062401327686</v>
      </c>
      <c r="U31" s="254" t="s">
        <v>550</v>
      </c>
      <c r="V31" s="263">
        <v>0</v>
      </c>
      <c r="W31" s="265">
        <v>0</v>
      </c>
      <c r="X31" s="254">
        <v>20.053215183210813</v>
      </c>
      <c r="Y31" s="254" t="s">
        <v>549</v>
      </c>
      <c r="Z31" s="263">
        <v>18.363434671587896</v>
      </c>
      <c r="AA31" s="265" t="s">
        <v>550</v>
      </c>
      <c r="AB31" s="254">
        <f t="shared" si="6"/>
        <v>55.493424609647718</v>
      </c>
      <c r="AC31" s="264">
        <f t="shared" si="7"/>
        <v>29.68483374105686</v>
      </c>
      <c r="AD31" s="204"/>
      <c r="AE31" s="274">
        <v>9.5826122617933009</v>
      </c>
      <c r="AF31" s="274" t="s">
        <v>549</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52.448757945736055</v>
      </c>
      <c r="D33" s="263">
        <v>58.464461223251242</v>
      </c>
      <c r="E33" s="264">
        <f t="shared" si="9"/>
        <v>55.370161223251294</v>
      </c>
      <c r="F33" s="264">
        <f t="shared" si="8"/>
        <v>55.370161223251294</v>
      </c>
      <c r="G33" s="254">
        <v>0</v>
      </c>
      <c r="H33" s="254">
        <v>0</v>
      </c>
      <c r="I33" s="254">
        <f>I31</f>
        <v>0</v>
      </c>
      <c r="J33" s="263">
        <v>0</v>
      </c>
      <c r="K33" s="263">
        <f>K31</f>
        <v>0</v>
      </c>
      <c r="L33" s="254">
        <v>0</v>
      </c>
      <c r="M33" s="254" t="str">
        <f>M31</f>
        <v>1;2;3;4</v>
      </c>
      <c r="N33" s="263">
        <v>0</v>
      </c>
      <c r="O33" s="263">
        <f>O31</f>
        <v>0</v>
      </c>
      <c r="P33" s="254">
        <v>22.951799079012389</v>
      </c>
      <c r="Q33" s="254">
        <f>Q31</f>
        <v>0</v>
      </c>
      <c r="R33" s="263">
        <v>23.157968449061169</v>
      </c>
      <c r="S33" s="263" t="str">
        <f>S31</f>
        <v>1;2;3;4</v>
      </c>
      <c r="T33" s="254">
        <v>29.496958866723698</v>
      </c>
      <c r="U33" s="254" t="str">
        <f>U31</f>
        <v>2;3;4</v>
      </c>
      <c r="V33" s="263">
        <v>0</v>
      </c>
      <c r="W33" s="263">
        <f>W31</f>
        <v>0</v>
      </c>
      <c r="X33" s="254">
        <v>0</v>
      </c>
      <c r="Y33" s="254" t="str">
        <f>Y31</f>
        <v>1;2;3;4</v>
      </c>
      <c r="Z33" s="263">
        <v>19.817279843363984</v>
      </c>
      <c r="AA33" s="263" t="str">
        <f>AA31</f>
        <v>2;3;4</v>
      </c>
      <c r="AB33" s="254">
        <f t="shared" si="6"/>
        <v>52.448757945736091</v>
      </c>
      <c r="AC33" s="264">
        <f t="shared" si="7"/>
        <v>42.97524829242515</v>
      </c>
      <c r="AE33" s="274">
        <v>12.394912930826147</v>
      </c>
      <c r="AF33" s="274" t="str">
        <f>AF31</f>
        <v>1;2;3;4</v>
      </c>
      <c r="AG33" s="278">
        <v>0</v>
      </c>
      <c r="AH33" s="278">
        <v>0</v>
      </c>
    </row>
    <row r="34" spans="1:34" ht="47.25" x14ac:dyDescent="0.25">
      <c r="A34" s="60" t="s">
        <v>61</v>
      </c>
      <c r="B34" s="59" t="s">
        <v>170</v>
      </c>
      <c r="C34" s="253">
        <f>SUM(C35:C38)</f>
        <v>285.5539331163443</v>
      </c>
      <c r="D34" s="261">
        <f t="shared" ref="D34:G34" si="10">SUM(D35:D38)</f>
        <v>301.02543311634429</v>
      </c>
      <c r="E34" s="262">
        <f t="shared" si="9"/>
        <v>285.55393311634418</v>
      </c>
      <c r="F34" s="262">
        <f t="shared" si="8"/>
        <v>285.55393311634418</v>
      </c>
      <c r="G34" s="253">
        <f t="shared" si="10"/>
        <v>15.471500000000001</v>
      </c>
      <c r="H34" s="253">
        <f>SUM(H35:H38)</f>
        <v>0</v>
      </c>
      <c r="I34" s="253" t="s">
        <v>424</v>
      </c>
      <c r="J34" s="261">
        <f>SUM(J35:J38)</f>
        <v>0</v>
      </c>
      <c r="K34" s="261" t="s">
        <v>424</v>
      </c>
      <c r="L34" s="253">
        <f>SUM(L35:L38)</f>
        <v>119.95894794837166</v>
      </c>
      <c r="M34" s="253" t="s">
        <v>424</v>
      </c>
      <c r="N34" s="261">
        <f>SUM(N35:N38)</f>
        <v>0</v>
      </c>
      <c r="O34" s="261" t="s">
        <v>424</v>
      </c>
      <c r="P34" s="253">
        <f>SUM(P35:P38)</f>
        <v>0</v>
      </c>
      <c r="Q34" s="253" t="s">
        <v>424</v>
      </c>
      <c r="R34" s="261">
        <f>SUM(R35:R38)</f>
        <v>119.95894794837166</v>
      </c>
      <c r="S34" s="261" t="s">
        <v>424</v>
      </c>
      <c r="T34" s="253">
        <f>SUM(T35:T38)</f>
        <v>102.29415367892318</v>
      </c>
      <c r="U34" s="253" t="s">
        <v>424</v>
      </c>
      <c r="V34" s="261">
        <f>SUM(V35:V38)</f>
        <v>0</v>
      </c>
      <c r="W34" s="261" t="s">
        <v>424</v>
      </c>
      <c r="X34" s="253">
        <f>SUM(X35:X38)</f>
        <v>63.300831489049379</v>
      </c>
      <c r="Y34" s="253" t="s">
        <v>424</v>
      </c>
      <c r="Z34" s="261">
        <f>SUM(Z35:Z38)</f>
        <v>102.29415367892318</v>
      </c>
      <c r="AA34" s="261" t="s">
        <v>424</v>
      </c>
      <c r="AB34" s="254">
        <f t="shared" si="6"/>
        <v>285.55393311634418</v>
      </c>
      <c r="AC34" s="264">
        <f t="shared" si="7"/>
        <v>222.25310162729482</v>
      </c>
      <c r="AD34" s="204"/>
      <c r="AE34" s="273">
        <f>SUM(AE35:AE38)</f>
        <v>63.300831489049379</v>
      </c>
      <c r="AF34" s="273" t="s">
        <v>424</v>
      </c>
      <c r="AG34" s="278">
        <v>0</v>
      </c>
      <c r="AH34" s="278">
        <v>0</v>
      </c>
    </row>
    <row r="35" spans="1:34" x14ac:dyDescent="0.25">
      <c r="A35" s="60" t="s">
        <v>169</v>
      </c>
      <c r="B35" s="42" t="s">
        <v>168</v>
      </c>
      <c r="C35" s="254">
        <v>21.36512776027304</v>
      </c>
      <c r="D35" s="263">
        <v>21.36512776027304</v>
      </c>
      <c r="E35" s="264">
        <f t="shared" si="9"/>
        <v>21.36512776027304</v>
      </c>
      <c r="F35" s="264">
        <f t="shared" si="8"/>
        <v>21.36512776027304</v>
      </c>
      <c r="G35" s="254">
        <v>0</v>
      </c>
      <c r="H35" s="254">
        <v>0</v>
      </c>
      <c r="I35" s="255">
        <v>0</v>
      </c>
      <c r="J35" s="263">
        <v>0</v>
      </c>
      <c r="K35" s="265">
        <v>0</v>
      </c>
      <c r="L35" s="254">
        <v>21.36512776027304</v>
      </c>
      <c r="M35" s="254" t="s">
        <v>59</v>
      </c>
      <c r="N35" s="263">
        <v>0</v>
      </c>
      <c r="O35" s="265">
        <v>0</v>
      </c>
      <c r="P35" s="254">
        <v>0</v>
      </c>
      <c r="Q35" s="255">
        <v>0</v>
      </c>
      <c r="R35" s="263">
        <v>21.36512776027304</v>
      </c>
      <c r="S35" s="265" t="s">
        <v>59</v>
      </c>
      <c r="T35" s="254">
        <v>0</v>
      </c>
      <c r="U35" s="255">
        <v>0</v>
      </c>
      <c r="V35" s="263">
        <v>0</v>
      </c>
      <c r="W35" s="265">
        <v>0</v>
      </c>
      <c r="X35" s="254">
        <v>0</v>
      </c>
      <c r="Y35" s="255">
        <v>0</v>
      </c>
      <c r="Z35" s="263">
        <v>0</v>
      </c>
      <c r="AA35" s="265">
        <v>0</v>
      </c>
      <c r="AB35" s="254">
        <f t="shared" si="6"/>
        <v>21.36512776027304</v>
      </c>
      <c r="AC35" s="264">
        <f t="shared" si="7"/>
        <v>21.36512776027304</v>
      </c>
      <c r="AD35" s="203"/>
      <c r="AE35" s="274">
        <v>0</v>
      </c>
      <c r="AF35" s="275">
        <v>0</v>
      </c>
      <c r="AG35" s="278">
        <v>0</v>
      </c>
      <c r="AH35" s="278">
        <v>0</v>
      </c>
    </row>
    <row r="36" spans="1:34" ht="31.5" x14ac:dyDescent="0.25">
      <c r="A36" s="60" t="s">
        <v>167</v>
      </c>
      <c r="B36" s="42" t="s">
        <v>166</v>
      </c>
      <c r="C36" s="254">
        <v>69.781312182114249</v>
      </c>
      <c r="D36" s="263">
        <v>69.781312182114249</v>
      </c>
      <c r="E36" s="264">
        <f t="shared" si="9"/>
        <v>69.781312182114249</v>
      </c>
      <c r="F36" s="264">
        <f t="shared" si="8"/>
        <v>69.781312182114249</v>
      </c>
      <c r="G36" s="254">
        <v>0</v>
      </c>
      <c r="H36" s="254">
        <v>0</v>
      </c>
      <c r="I36" s="254">
        <v>0</v>
      </c>
      <c r="J36" s="263">
        <v>0</v>
      </c>
      <c r="K36" s="265">
        <v>0</v>
      </c>
      <c r="L36" s="254">
        <v>16.960965335996352</v>
      </c>
      <c r="M36" s="254" t="s">
        <v>59</v>
      </c>
      <c r="N36" s="263">
        <v>0</v>
      </c>
      <c r="O36" s="265">
        <v>0</v>
      </c>
      <c r="P36" s="254">
        <v>0</v>
      </c>
      <c r="Q36" s="255">
        <v>0</v>
      </c>
      <c r="R36" s="263">
        <v>16.960965335996352</v>
      </c>
      <c r="S36" s="265" t="s">
        <v>59</v>
      </c>
      <c r="T36" s="254">
        <v>34.693167058207408</v>
      </c>
      <c r="U36" s="255" t="s">
        <v>59</v>
      </c>
      <c r="V36" s="263">
        <v>0</v>
      </c>
      <c r="W36" s="265">
        <v>0</v>
      </c>
      <c r="X36" s="254">
        <v>18.127179787910492</v>
      </c>
      <c r="Y36" s="255" t="s">
        <v>59</v>
      </c>
      <c r="Z36" s="263">
        <v>34.693167058207408</v>
      </c>
      <c r="AA36" s="265" t="s">
        <v>59</v>
      </c>
      <c r="AB36" s="254">
        <f t="shared" si="6"/>
        <v>69.781312182114249</v>
      </c>
      <c r="AC36" s="264">
        <f t="shared" si="7"/>
        <v>51.654132394203756</v>
      </c>
      <c r="AE36" s="274">
        <v>18.127179787910492</v>
      </c>
      <c r="AF36" s="275" t="s">
        <v>59</v>
      </c>
      <c r="AG36" s="278">
        <v>0</v>
      </c>
      <c r="AH36" s="278">
        <v>0</v>
      </c>
    </row>
    <row r="37" spans="1:34" x14ac:dyDescent="0.25">
      <c r="A37" s="60" t="s">
        <v>165</v>
      </c>
      <c r="B37" s="42" t="s">
        <v>164</v>
      </c>
      <c r="C37" s="254">
        <v>153.88710293243355</v>
      </c>
      <c r="D37" s="263">
        <v>169.35860293243354</v>
      </c>
      <c r="E37" s="264">
        <f t="shared" si="9"/>
        <v>153.88710293243352</v>
      </c>
      <c r="F37" s="264">
        <f t="shared" si="8"/>
        <v>153.88710293243352</v>
      </c>
      <c r="G37" s="254">
        <v>15.471500000000001</v>
      </c>
      <c r="H37" s="254">
        <v>0</v>
      </c>
      <c r="I37" s="254">
        <v>0</v>
      </c>
      <c r="J37" s="263">
        <v>0</v>
      </c>
      <c r="K37" s="265">
        <v>0</v>
      </c>
      <c r="L37" s="254">
        <v>69.581596126731952</v>
      </c>
      <c r="M37" s="254" t="s">
        <v>59</v>
      </c>
      <c r="N37" s="263">
        <v>0</v>
      </c>
      <c r="O37" s="265">
        <v>0</v>
      </c>
      <c r="P37" s="254">
        <v>0</v>
      </c>
      <c r="Q37" s="255">
        <v>0</v>
      </c>
      <c r="R37" s="263">
        <v>69.581596126731952</v>
      </c>
      <c r="S37" s="265" t="s">
        <v>59</v>
      </c>
      <c r="T37" s="254">
        <v>48.902049664292363</v>
      </c>
      <c r="U37" s="255" t="s">
        <v>59</v>
      </c>
      <c r="V37" s="263">
        <v>0</v>
      </c>
      <c r="W37" s="265">
        <v>0</v>
      </c>
      <c r="X37" s="254">
        <v>35.403457141409206</v>
      </c>
      <c r="Y37" s="255" t="s">
        <v>59</v>
      </c>
      <c r="Z37" s="263">
        <v>48.902049664292363</v>
      </c>
      <c r="AA37" s="265" t="s">
        <v>59</v>
      </c>
      <c r="AB37" s="254">
        <f t="shared" si="6"/>
        <v>153.88710293243352</v>
      </c>
      <c r="AC37" s="264">
        <f t="shared" si="7"/>
        <v>118.48364579102432</v>
      </c>
      <c r="AE37" s="274">
        <v>35.403457141409206</v>
      </c>
      <c r="AF37" s="275" t="s">
        <v>59</v>
      </c>
      <c r="AG37" s="278">
        <v>0</v>
      </c>
      <c r="AH37" s="278">
        <v>0</v>
      </c>
    </row>
    <row r="38" spans="1:34" x14ac:dyDescent="0.25">
      <c r="A38" s="60" t="s">
        <v>163</v>
      </c>
      <c r="B38" s="42" t="s">
        <v>162</v>
      </c>
      <c r="C38" s="254">
        <v>40.520390241523415</v>
      </c>
      <c r="D38" s="263">
        <v>40.520390241523415</v>
      </c>
      <c r="E38" s="264">
        <f t="shared" si="9"/>
        <v>40.520390241523415</v>
      </c>
      <c r="F38" s="264">
        <f t="shared" si="8"/>
        <v>40.520390241523415</v>
      </c>
      <c r="G38" s="254">
        <v>0</v>
      </c>
      <c r="H38" s="254">
        <v>0</v>
      </c>
      <c r="I38" s="254">
        <v>0</v>
      </c>
      <c r="J38" s="263">
        <v>0</v>
      </c>
      <c r="K38" s="265">
        <v>0</v>
      </c>
      <c r="L38" s="254">
        <v>12.051258725370314</v>
      </c>
      <c r="M38" s="254" t="s">
        <v>549</v>
      </c>
      <c r="N38" s="263">
        <v>0</v>
      </c>
      <c r="O38" s="265">
        <v>0</v>
      </c>
      <c r="P38" s="254">
        <v>0</v>
      </c>
      <c r="Q38" s="255">
        <v>0</v>
      </c>
      <c r="R38" s="263">
        <v>12.051258725370314</v>
      </c>
      <c r="S38" s="265" t="s">
        <v>549</v>
      </c>
      <c r="T38" s="254">
        <v>18.698936956423417</v>
      </c>
      <c r="U38" s="255" t="s">
        <v>550</v>
      </c>
      <c r="V38" s="263">
        <v>0</v>
      </c>
      <c r="W38" s="265">
        <v>0</v>
      </c>
      <c r="X38" s="254">
        <v>9.7701945597296831</v>
      </c>
      <c r="Y38" s="255" t="s">
        <v>59</v>
      </c>
      <c r="Z38" s="263">
        <v>18.698936956423417</v>
      </c>
      <c r="AA38" s="265" t="s">
        <v>550</v>
      </c>
      <c r="AB38" s="254">
        <f t="shared" si="6"/>
        <v>40.520390241523415</v>
      </c>
      <c r="AC38" s="264">
        <f t="shared" si="7"/>
        <v>30.750195681793731</v>
      </c>
      <c r="AE38" s="274">
        <v>9.7701945597296831</v>
      </c>
      <c r="AF38" s="275" t="s">
        <v>59</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28</v>
      </c>
      <c r="D46" s="263">
        <v>28</v>
      </c>
      <c r="E46" s="264">
        <f t="shared" si="9"/>
        <v>21</v>
      </c>
      <c r="F46" s="264">
        <f t="shared" si="8"/>
        <v>21</v>
      </c>
      <c r="G46" s="254">
        <v>0</v>
      </c>
      <c r="H46" s="254">
        <v>0</v>
      </c>
      <c r="I46" s="255">
        <v>0</v>
      </c>
      <c r="J46" s="263">
        <v>0</v>
      </c>
      <c r="K46" s="265">
        <v>0</v>
      </c>
      <c r="L46" s="254">
        <v>0</v>
      </c>
      <c r="M46" s="255">
        <v>0</v>
      </c>
      <c r="N46" s="263">
        <v>0</v>
      </c>
      <c r="O46" s="265">
        <v>0</v>
      </c>
      <c r="P46" s="254">
        <v>0</v>
      </c>
      <c r="Q46" s="255">
        <v>0</v>
      </c>
      <c r="R46" s="263">
        <v>13</v>
      </c>
      <c r="S46" s="265" t="s">
        <v>59</v>
      </c>
      <c r="T46" s="254">
        <v>28</v>
      </c>
      <c r="U46" s="255" t="s">
        <v>59</v>
      </c>
      <c r="V46" s="263">
        <v>0</v>
      </c>
      <c r="W46" s="265">
        <v>0</v>
      </c>
      <c r="X46" s="254">
        <v>0</v>
      </c>
      <c r="Y46" s="255">
        <v>0</v>
      </c>
      <c r="Z46" s="263">
        <v>8</v>
      </c>
      <c r="AA46" s="265" t="s">
        <v>59</v>
      </c>
      <c r="AB46" s="254">
        <f t="shared" si="6"/>
        <v>28</v>
      </c>
      <c r="AC46" s="264">
        <f t="shared" si="7"/>
        <v>21</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28</v>
      </c>
      <c r="D54" s="263">
        <v>28</v>
      </c>
      <c r="E54" s="264">
        <f t="shared" si="9"/>
        <v>21</v>
      </c>
      <c r="F54" s="264">
        <f t="shared" si="8"/>
        <v>21</v>
      </c>
      <c r="G54" s="254">
        <v>0</v>
      </c>
      <c r="H54" s="254" t="b">
        <v>0</v>
      </c>
      <c r="I54" s="255">
        <v>0</v>
      </c>
      <c r="J54" s="263">
        <v>0</v>
      </c>
      <c r="K54" s="265">
        <v>0</v>
      </c>
      <c r="L54" s="254">
        <v>0</v>
      </c>
      <c r="M54" s="255">
        <v>0</v>
      </c>
      <c r="N54" s="263">
        <v>0</v>
      </c>
      <c r="O54" s="265">
        <v>0</v>
      </c>
      <c r="P54" s="254">
        <v>0</v>
      </c>
      <c r="Q54" s="255">
        <v>0</v>
      </c>
      <c r="R54" s="263">
        <v>13</v>
      </c>
      <c r="S54" s="265" t="s">
        <v>59</v>
      </c>
      <c r="T54" s="254">
        <v>28</v>
      </c>
      <c r="U54" s="255" t="s">
        <v>59</v>
      </c>
      <c r="V54" s="263">
        <v>0</v>
      </c>
      <c r="W54" s="265">
        <v>0</v>
      </c>
      <c r="X54" s="254">
        <v>0</v>
      </c>
      <c r="Y54" s="255">
        <v>0</v>
      </c>
      <c r="Z54" s="263">
        <v>8</v>
      </c>
      <c r="AA54" s="265" t="s">
        <v>59</v>
      </c>
      <c r="AB54" s="254">
        <f t="shared" si="6"/>
        <v>28</v>
      </c>
      <c r="AC54" s="264">
        <f t="shared" si="7"/>
        <v>21</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268.32681856519417</v>
      </c>
      <c r="D56" s="263">
        <v>301.02543311634406</v>
      </c>
      <c r="E56" s="264">
        <f t="shared" si="9"/>
        <v>301.02543311634406</v>
      </c>
      <c r="F56" s="264">
        <f t="shared" si="8"/>
        <v>301.02543311634406</v>
      </c>
      <c r="G56" s="254">
        <v>0</v>
      </c>
      <c r="H56" s="254">
        <v>0</v>
      </c>
      <c r="I56" s="255">
        <v>0</v>
      </c>
      <c r="J56" s="263">
        <v>0</v>
      </c>
      <c r="K56" s="265">
        <v>0</v>
      </c>
      <c r="L56" s="254">
        <v>0</v>
      </c>
      <c r="M56" s="255">
        <v>0</v>
      </c>
      <c r="N56" s="263">
        <v>0</v>
      </c>
      <c r="O56" s="265">
        <v>0</v>
      </c>
      <c r="P56" s="254">
        <v>113.17114985144052</v>
      </c>
      <c r="Q56" s="255" t="s">
        <v>59</v>
      </c>
      <c r="R56" s="263">
        <v>101.54150843979865</v>
      </c>
      <c r="S56" s="265" t="s">
        <v>59</v>
      </c>
      <c r="T56" s="254">
        <v>155.15566871375364</v>
      </c>
      <c r="U56" s="255" t="s">
        <v>59</v>
      </c>
      <c r="V56" s="263">
        <v>0</v>
      </c>
      <c r="W56" s="265">
        <v>0</v>
      </c>
      <c r="X56" s="254">
        <v>0</v>
      </c>
      <c r="Y56" s="255">
        <v>0</v>
      </c>
      <c r="Z56" s="263">
        <v>102.29415367892318</v>
      </c>
      <c r="AA56" s="265" t="s">
        <v>59</v>
      </c>
      <c r="AB56" s="254">
        <f t="shared" si="6"/>
        <v>268.32681856519417</v>
      </c>
      <c r="AC56" s="264">
        <f t="shared" si="7"/>
        <v>203.83566211872181</v>
      </c>
      <c r="AE56" s="274">
        <v>97.189770997622247</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28</v>
      </c>
      <c r="D61" s="263">
        <v>28</v>
      </c>
      <c r="E61" s="264">
        <f t="shared" si="9"/>
        <v>21</v>
      </c>
      <c r="F61" s="264">
        <f t="shared" si="8"/>
        <v>21</v>
      </c>
      <c r="G61" s="254">
        <v>0</v>
      </c>
      <c r="H61" s="254" t="b">
        <v>0</v>
      </c>
      <c r="I61" s="255">
        <v>0</v>
      </c>
      <c r="J61" s="263">
        <v>0</v>
      </c>
      <c r="K61" s="265">
        <v>0</v>
      </c>
      <c r="L61" s="254">
        <v>0</v>
      </c>
      <c r="M61" s="255">
        <v>0</v>
      </c>
      <c r="N61" s="263">
        <v>0</v>
      </c>
      <c r="O61" s="265">
        <v>0</v>
      </c>
      <c r="P61" s="254">
        <v>0</v>
      </c>
      <c r="Q61" s="255">
        <v>0</v>
      </c>
      <c r="R61" s="263">
        <v>13</v>
      </c>
      <c r="S61" s="265" t="s">
        <v>59</v>
      </c>
      <c r="T61" s="254">
        <v>28</v>
      </c>
      <c r="U61" s="255" t="s">
        <v>59</v>
      </c>
      <c r="V61" s="263">
        <v>0</v>
      </c>
      <c r="W61" s="265">
        <v>0</v>
      </c>
      <c r="X61" s="254">
        <v>0</v>
      </c>
      <c r="Y61" s="255">
        <v>0</v>
      </c>
      <c r="Z61" s="263">
        <v>8</v>
      </c>
      <c r="AA61" s="265" t="s">
        <v>59</v>
      </c>
      <c r="AB61" s="254">
        <f t="shared" si="6"/>
        <v>28</v>
      </c>
      <c r="AC61" s="264">
        <f t="shared" si="7"/>
        <v>21</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447</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O_00.0093.000093</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47847</v>
      </c>
      <c r="E26" s="173">
        <v>28</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134850</v>
      </c>
      <c r="Q26" s="173" t="s">
        <v>424</v>
      </c>
      <c r="R26" s="175">
        <f>SUM(R27:R86)</f>
        <v>134850</v>
      </c>
      <c r="S26" s="173" t="s">
        <v>424</v>
      </c>
      <c r="T26" s="173" t="s">
        <v>424</v>
      </c>
      <c r="U26" s="173" t="s">
        <v>424</v>
      </c>
      <c r="V26" s="173" t="s">
        <v>424</v>
      </c>
      <c r="W26" s="173" t="s">
        <v>424</v>
      </c>
      <c r="X26" s="173" t="s">
        <v>424</v>
      </c>
      <c r="Y26" s="173" t="s">
        <v>424</v>
      </c>
      <c r="Z26" s="173" t="s">
        <v>424</v>
      </c>
      <c r="AA26" s="173" t="s">
        <v>424</v>
      </c>
      <c r="AB26" s="175">
        <f>SUM(AB27:AB86)</f>
        <v>131631</v>
      </c>
      <c r="AC26" s="173" t="s">
        <v>424</v>
      </c>
      <c r="AD26" s="175">
        <f>SUM(AD27:AD86)</f>
        <v>10196.4</v>
      </c>
      <c r="AE26" s="175">
        <f>SUM(AE27:AE86)</f>
        <v>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15471.5</v>
      </c>
      <c r="AY26" s="175">
        <f t="shared" si="46"/>
        <v>18565.8</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134850</v>
      </c>
      <c r="Q27" s="205" t="s">
        <v>515</v>
      </c>
      <c r="R27" s="206">
        <v>134850</v>
      </c>
      <c r="S27" s="205" t="s">
        <v>516</v>
      </c>
      <c r="T27" s="205" t="s">
        <v>516</v>
      </c>
      <c r="U27" s="205">
        <v>3</v>
      </c>
      <c r="V27" s="205">
        <v>2</v>
      </c>
      <c r="W27" s="205" t="s">
        <v>517</v>
      </c>
      <c r="X27" s="205" t="s">
        <v>518</v>
      </c>
      <c r="Y27" s="205" t="s">
        <v>519</v>
      </c>
      <c r="Z27" s="205">
        <v>1</v>
      </c>
      <c r="AA27" s="205">
        <v>131631</v>
      </c>
      <c r="AB27" s="206">
        <v>131631</v>
      </c>
      <c r="AC27" s="205" t="s">
        <v>520</v>
      </c>
      <c r="AD27" s="206">
        <v>10196.4</v>
      </c>
      <c r="AE27" s="247">
        <f>IF(IFERROR(AD27-AY27,"нд")&lt;0,0,IFERROR(AD27-AY27,"нд"))</f>
        <v>0</v>
      </c>
      <c r="AF27" s="205">
        <v>32414064098</v>
      </c>
      <c r="AG27" s="205" t="s">
        <v>521</v>
      </c>
      <c r="AH27" s="205" t="s">
        <v>522</v>
      </c>
      <c r="AI27" s="207">
        <v>45596</v>
      </c>
      <c r="AJ27" s="207">
        <v>45574</v>
      </c>
      <c r="AK27" s="207">
        <v>45589</v>
      </c>
      <c r="AL27" s="207">
        <v>45597</v>
      </c>
      <c r="AM27" s="205" t="s">
        <v>424</v>
      </c>
      <c r="AN27" s="205" t="s">
        <v>424</v>
      </c>
      <c r="AO27" s="205" t="s">
        <v>424</v>
      </c>
      <c r="AP27" s="205" t="s">
        <v>424</v>
      </c>
      <c r="AQ27" s="207">
        <v>45617</v>
      </c>
      <c r="AR27" s="207">
        <v>45617</v>
      </c>
      <c r="AS27" s="207">
        <v>45617</v>
      </c>
      <c r="AT27" s="207">
        <v>45617</v>
      </c>
      <c r="AU27" s="207">
        <v>45652</v>
      </c>
      <c r="AV27" s="205" t="s">
        <v>424</v>
      </c>
      <c r="AW27" s="205" t="s">
        <v>424</v>
      </c>
      <c r="AX27" s="208">
        <v>15471.5</v>
      </c>
      <c r="AY27" s="208">
        <v>18565.8</v>
      </c>
      <c r="AZ27" s="206" t="s">
        <v>523</v>
      </c>
      <c r="BA27" s="206" t="s">
        <v>512</v>
      </c>
      <c r="BB27" s="206" t="s">
        <v>520</v>
      </c>
      <c r="BC27" s="206" t="s">
        <v>524</v>
      </c>
      <c r="BD27" s="206" t="str">
        <f>CONCATENATE(BB27,", ",BA27,", ",N27,", ","договор № ",BC27)</f>
        <v>ОБЩЕСТВО С ОГРАНИЧЕННОЙ ОТВЕТСТВЕННОСТЬЮ "ИНЖЕНЕРНЫЙ ЦЕНТР СИБИРИ", ТМЦ, Поставка разъединителей, договор № ПД-24-00295 от 21.11.2024</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O_00.0093.000093</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536</v>
      </c>
    </row>
    <row r="22" spans="1:2" x14ac:dyDescent="0.25">
      <c r="A22" s="153" t="s">
        <v>305</v>
      </c>
      <c r="B22" s="153" t="s">
        <v>541</v>
      </c>
    </row>
    <row r="23" spans="1:2" x14ac:dyDescent="0.25">
      <c r="A23" s="153" t="s">
        <v>287</v>
      </c>
      <c r="B23" s="153" t="s">
        <v>527</v>
      </c>
    </row>
    <row r="24" spans="1:2" x14ac:dyDescent="0.25">
      <c r="A24" s="153" t="s">
        <v>306</v>
      </c>
      <c r="B24" s="153" t="s">
        <v>424</v>
      </c>
    </row>
    <row r="25" spans="1:2" x14ac:dyDescent="0.25">
      <c r="A25" s="154" t="s">
        <v>307</v>
      </c>
      <c r="B25" s="171">
        <v>47847</v>
      </c>
    </row>
    <row r="26" spans="1:2" x14ac:dyDescent="0.25">
      <c r="A26" s="154" t="s">
        <v>308</v>
      </c>
      <c r="B26" s="156" t="s">
        <v>540</v>
      </c>
    </row>
    <row r="27" spans="1:2" x14ac:dyDescent="0.25">
      <c r="A27" s="156" t="str">
        <f>CONCATENATE("Стоимость проекта в прогнозных ценах, млн. руб. с НДС")</f>
        <v>Стоимость проекта в прогнозных ценах, млн. руб. с НДС</v>
      </c>
      <c r="B27" s="167">
        <v>359.08148561344746</v>
      </c>
    </row>
    <row r="28" spans="1:2" ht="93.75" customHeight="1" x14ac:dyDescent="0.25">
      <c r="A28" s="155" t="s">
        <v>309</v>
      </c>
      <c r="B28" s="158" t="s">
        <v>528</v>
      </c>
    </row>
    <row r="29" spans="1:2" ht="28.5" x14ac:dyDescent="0.25">
      <c r="A29" s="156" t="s">
        <v>310</v>
      </c>
      <c r="B29" s="167">
        <f>'7. Паспорт отчет о закупке'!$AB$26*1.2/1000</f>
        <v>157.95719999999997</v>
      </c>
    </row>
    <row r="30" spans="1:2" ht="28.5" x14ac:dyDescent="0.25">
      <c r="A30" s="156" t="s">
        <v>311</v>
      </c>
      <c r="B30" s="167">
        <f>'7. Паспорт отчет о закупке'!$AD$26/1000</f>
        <v>10.196399999999999</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10.196399999999999</v>
      </c>
    </row>
    <row r="58" spans="1:2" ht="30" x14ac:dyDescent="0.25">
      <c r="A58" s="164" t="s">
        <v>432</v>
      </c>
      <c r="B58" s="157">
        <f>IF(VLOOKUP(1,'7. Паспорт отчет о закупке'!$A$27:$CD$86,52,0)="ПД",VLOOKUP(1,'7. Паспорт отчет о закупке'!$A$27:$CD$86,30,0)/1000,"нд")</f>
        <v>10.196399999999999</v>
      </c>
    </row>
    <row r="59" spans="1:2" x14ac:dyDescent="0.25">
      <c r="A59" s="164" t="s">
        <v>314</v>
      </c>
      <c r="B59" s="157">
        <f>IF(B58="нд","нд",$B58/$B$27*100)</f>
        <v>2.8395783153733691</v>
      </c>
    </row>
    <row r="60" spans="1:2" x14ac:dyDescent="0.25">
      <c r="A60" s="164" t="s">
        <v>315</v>
      </c>
      <c r="B60" s="157">
        <f>IF(VLOOKUP(1,'7. Паспорт отчет о закупке'!$A$27:$CD$86,52,0)="ПД",VLOOKUP(1,'7. Паспорт отчет о закупке'!$A$27:$CD$86,51,0)/1000,"нд")</f>
        <v>18.565799999999999</v>
      </c>
    </row>
    <row r="61" spans="1:2" x14ac:dyDescent="0.25">
      <c r="A61" s="164" t="s">
        <v>436</v>
      </c>
      <c r="B61" s="157">
        <f>IF(VLOOKUP(1,'7. Паспорт отчет о закупке'!$A$27:$CD$86,52,0)="ПД",VLOOKUP(1,'7. Паспорт отчет о закупке'!$A$27:$CD$86,50,0)/1000,"нд")</f>
        <v>15.471500000000001</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2.8395783153733691</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18.565799999999911</v>
      </c>
    </row>
    <row r="90" spans="1:7" x14ac:dyDescent="0.25">
      <c r="A90" s="154" t="s">
        <v>435</v>
      </c>
      <c r="B90" s="167">
        <f>IFERROR(SUM(B91*1.2/$B$27*100),0)</f>
        <v>5.1703584684358468</v>
      </c>
    </row>
    <row r="91" spans="1:7" x14ac:dyDescent="0.25">
      <c r="A91" s="154" t="s">
        <v>440</v>
      </c>
      <c r="B91" s="167">
        <f>'6.2. Паспорт фин осв ввод'!D34-'6.2. Паспорт фин осв ввод'!E34</f>
        <v>15.471500000000106</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"ИНЖЕНЕРНЫЙ ЦЕНТР СИБИРИ", ТМЦ, Поставка разъединителей, договор № ПД-24-00295 от 21.11.2024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разъединителей</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26.12.2024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O_00.0093.000093</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O_00.0093.000093</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536</v>
      </c>
      <c r="C25" s="150" t="s">
        <v>536</v>
      </c>
      <c r="D25" s="150" t="s">
        <v>381</v>
      </c>
      <c r="E25" s="150" t="s">
        <v>542</v>
      </c>
      <c r="F25" s="150" t="s">
        <v>543</v>
      </c>
      <c r="G25" s="150" t="s">
        <v>544</v>
      </c>
      <c r="H25" s="150" t="s">
        <v>544</v>
      </c>
      <c r="I25" s="150">
        <v>1969</v>
      </c>
      <c r="J25" s="150" t="s">
        <v>424</v>
      </c>
      <c r="K25" s="150">
        <v>1969</v>
      </c>
      <c r="L25" s="150">
        <v>220</v>
      </c>
      <c r="M25" s="150">
        <v>220</v>
      </c>
      <c r="N25" s="150" t="s">
        <v>424</v>
      </c>
      <c r="O25" s="150" t="s">
        <v>424</v>
      </c>
      <c r="P25" s="235">
        <v>2020</v>
      </c>
      <c r="Q25" s="150" t="s">
        <v>545</v>
      </c>
      <c r="R25" s="150" t="s">
        <v>546</v>
      </c>
      <c r="S25" s="150" t="s">
        <v>424</v>
      </c>
      <c r="T25" s="150" t="s">
        <v>424</v>
      </c>
    </row>
    <row r="26" spans="1:20" s="151" customFormat="1" ht="112.5" customHeight="1" x14ac:dyDescent="0.25">
      <c r="A26" s="150">
        <v>2</v>
      </c>
      <c r="B26" s="150" t="s">
        <v>536</v>
      </c>
      <c r="C26" s="150" t="s">
        <v>536</v>
      </c>
      <c r="D26" s="150" t="s">
        <v>381</v>
      </c>
      <c r="E26" s="150" t="s">
        <v>542</v>
      </c>
      <c r="F26" s="150" t="s">
        <v>543</v>
      </c>
      <c r="G26" s="150" t="s">
        <v>547</v>
      </c>
      <c r="H26" s="150" t="s">
        <v>547</v>
      </c>
      <c r="I26" s="150">
        <v>1981</v>
      </c>
      <c r="J26" s="150" t="s">
        <v>424</v>
      </c>
      <c r="K26" s="150">
        <v>1981</v>
      </c>
      <c r="L26" s="150">
        <v>110</v>
      </c>
      <c r="M26" s="150">
        <v>110</v>
      </c>
      <c r="N26" s="150" t="s">
        <v>424</v>
      </c>
      <c r="O26" s="150" t="s">
        <v>424</v>
      </c>
      <c r="P26" s="150">
        <v>2019</v>
      </c>
      <c r="Q26" s="150" t="s">
        <v>545</v>
      </c>
      <c r="R26" s="150" t="s">
        <v>546</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536</v>
      </c>
      <c r="C28" s="150" t="s">
        <v>536</v>
      </c>
      <c r="D28" s="150" t="s">
        <v>381</v>
      </c>
      <c r="E28" s="150" t="s">
        <v>542</v>
      </c>
      <c r="F28" s="150" t="s">
        <v>543</v>
      </c>
      <c r="G28" s="150" t="s">
        <v>548</v>
      </c>
      <c r="H28" s="150" t="s">
        <v>548</v>
      </c>
      <c r="I28" s="150">
        <v>1981</v>
      </c>
      <c r="J28" s="150" t="s">
        <v>424</v>
      </c>
      <c r="K28" s="150">
        <v>1981</v>
      </c>
      <c r="L28" s="150">
        <v>110</v>
      </c>
      <c r="M28" s="150">
        <v>110</v>
      </c>
      <c r="N28" s="150" t="s">
        <v>424</v>
      </c>
      <c r="O28" s="150" t="s">
        <v>424</v>
      </c>
      <c r="P28" s="150">
        <v>2022</v>
      </c>
      <c r="Q28" s="150" t="s">
        <v>545</v>
      </c>
      <c r="R28" s="150" t="s">
        <v>546</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O_00.0093.000093</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O_00.0093.000093</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534</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535</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536</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537</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538</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539</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45444</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2030</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540</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O_00.0093.000093</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O_00.0093.000093</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O_00.0093.000093</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O_00.0093.000093</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442</v>
      </c>
      <c r="D22" s="430"/>
      <c r="E22" s="436" t="s">
        <v>448</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449</v>
      </c>
      <c r="C25" s="285" t="s">
        <v>424</v>
      </c>
      <c r="D25" s="285" t="s">
        <v>424</v>
      </c>
      <c r="E25" s="285">
        <v>46023</v>
      </c>
      <c r="F25" s="285">
        <v>46749</v>
      </c>
      <c r="G25" s="286" t="s">
        <v>424</v>
      </c>
      <c r="H25" s="286" t="s">
        <v>424</v>
      </c>
      <c r="I25" s="280" t="s">
        <v>529</v>
      </c>
      <c r="J25" s="280" t="s">
        <v>424</v>
      </c>
      <c r="L25" s="246"/>
      <c r="N25" s="238" t="str">
        <f>CONCATENATE($A$12,A25)</f>
        <v>O_00.0093.0000931</v>
      </c>
    </row>
    <row r="26" spans="1:14" x14ac:dyDescent="0.25">
      <c r="A26" s="281" t="s">
        <v>450</v>
      </c>
      <c r="B26" s="281" t="s">
        <v>451</v>
      </c>
      <c r="C26" s="285" t="s">
        <v>424</v>
      </c>
      <c r="D26" s="285" t="s">
        <v>424</v>
      </c>
      <c r="E26" s="285" t="s">
        <v>424</v>
      </c>
      <c r="F26" s="285" t="s">
        <v>424</v>
      </c>
      <c r="G26" s="286" t="s">
        <v>424</v>
      </c>
      <c r="H26" s="286" t="s">
        <v>424</v>
      </c>
      <c r="I26" s="280" t="s">
        <v>519</v>
      </c>
      <c r="J26" s="281" t="s">
        <v>424</v>
      </c>
      <c r="N26" s="238" t="str">
        <f t="shared" ref="N26:N54" si="0">CONCATENATE($A$12,A26)</f>
        <v>O_00.0093.0000931.1.</v>
      </c>
    </row>
    <row r="27" spans="1:14" x14ac:dyDescent="0.25">
      <c r="A27" s="281" t="s">
        <v>452</v>
      </c>
      <c r="B27" s="281" t="s">
        <v>453</v>
      </c>
      <c r="C27" s="285" t="s">
        <v>424</v>
      </c>
      <c r="D27" s="285" t="s">
        <v>424</v>
      </c>
      <c r="E27" s="285" t="s">
        <v>424</v>
      </c>
      <c r="F27" s="285" t="s">
        <v>424</v>
      </c>
      <c r="G27" s="286" t="s">
        <v>424</v>
      </c>
      <c r="H27" s="286" t="s">
        <v>424</v>
      </c>
      <c r="I27" s="280" t="s">
        <v>519</v>
      </c>
      <c r="J27" s="281" t="s">
        <v>424</v>
      </c>
      <c r="N27" s="238" t="str">
        <f t="shared" si="0"/>
        <v>O_00.0093.0000931.2.</v>
      </c>
    </row>
    <row r="28" spans="1:14" ht="31.5" x14ac:dyDescent="0.25">
      <c r="A28" s="281" t="s">
        <v>454</v>
      </c>
      <c r="B28" s="281" t="s">
        <v>455</v>
      </c>
      <c r="C28" s="285" t="s">
        <v>424</v>
      </c>
      <c r="D28" s="285" t="s">
        <v>424</v>
      </c>
      <c r="E28" s="285" t="s">
        <v>424</v>
      </c>
      <c r="F28" s="285" t="s">
        <v>424</v>
      </c>
      <c r="G28" s="286" t="s">
        <v>424</v>
      </c>
      <c r="H28" s="286" t="s">
        <v>424</v>
      </c>
      <c r="I28" s="280" t="s">
        <v>519</v>
      </c>
      <c r="J28" s="281" t="s">
        <v>424</v>
      </c>
      <c r="N28" s="238" t="str">
        <f t="shared" si="0"/>
        <v>O_00.0093.0000931.2.1.</v>
      </c>
    </row>
    <row r="29" spans="1:14" x14ac:dyDescent="0.25">
      <c r="A29" s="281" t="s">
        <v>456</v>
      </c>
      <c r="B29" s="281" t="s">
        <v>457</v>
      </c>
      <c r="C29" s="285" t="s">
        <v>424</v>
      </c>
      <c r="D29" s="285" t="s">
        <v>424</v>
      </c>
      <c r="E29" s="285" t="s">
        <v>424</v>
      </c>
      <c r="F29" s="285" t="s">
        <v>424</v>
      </c>
      <c r="G29" s="286" t="s">
        <v>424</v>
      </c>
      <c r="H29" s="286" t="s">
        <v>424</v>
      </c>
      <c r="I29" s="280" t="s">
        <v>519</v>
      </c>
      <c r="J29" s="281" t="s">
        <v>424</v>
      </c>
      <c r="N29" s="238" t="str">
        <f t="shared" si="0"/>
        <v>O_00.0093.0000931.3.</v>
      </c>
    </row>
    <row r="30" spans="1:14" x14ac:dyDescent="0.25">
      <c r="A30" s="281" t="s">
        <v>458</v>
      </c>
      <c r="B30" s="281" t="s">
        <v>459</v>
      </c>
      <c r="C30" s="285" t="s">
        <v>424</v>
      </c>
      <c r="D30" s="285" t="s">
        <v>424</v>
      </c>
      <c r="E30" s="285" t="s">
        <v>424</v>
      </c>
      <c r="F30" s="285" t="s">
        <v>424</v>
      </c>
      <c r="G30" s="286" t="s">
        <v>424</v>
      </c>
      <c r="H30" s="286" t="s">
        <v>424</v>
      </c>
      <c r="I30" s="280" t="s">
        <v>519</v>
      </c>
      <c r="J30" s="281" t="s">
        <v>424</v>
      </c>
      <c r="N30" s="238" t="str">
        <f t="shared" si="0"/>
        <v>O_00.0093.0000931.4.</v>
      </c>
    </row>
    <row r="31" spans="1:14" x14ac:dyDescent="0.25">
      <c r="A31" s="281" t="s">
        <v>460</v>
      </c>
      <c r="B31" s="281" t="s">
        <v>461</v>
      </c>
      <c r="C31" s="285" t="s">
        <v>424</v>
      </c>
      <c r="D31" s="285" t="s">
        <v>424</v>
      </c>
      <c r="E31" s="285">
        <v>46023</v>
      </c>
      <c r="F31" s="285">
        <v>46111</v>
      </c>
      <c r="G31" s="286" t="s">
        <v>424</v>
      </c>
      <c r="H31" s="286" t="s">
        <v>424</v>
      </c>
      <c r="I31" s="280" t="s">
        <v>519</v>
      </c>
      <c r="J31" s="281" t="s">
        <v>424</v>
      </c>
      <c r="N31" s="238" t="str">
        <f t="shared" si="0"/>
        <v>O_00.0093.0000931.5.</v>
      </c>
    </row>
    <row r="32" spans="1:14" x14ac:dyDescent="0.25">
      <c r="A32" s="281" t="s">
        <v>462</v>
      </c>
      <c r="B32" s="281" t="s">
        <v>463</v>
      </c>
      <c r="C32" s="285" t="s">
        <v>424</v>
      </c>
      <c r="D32" s="285" t="s">
        <v>424</v>
      </c>
      <c r="E32" s="285">
        <v>46716</v>
      </c>
      <c r="F32" s="285">
        <v>46746</v>
      </c>
      <c r="G32" s="286" t="s">
        <v>424</v>
      </c>
      <c r="H32" s="286" t="s">
        <v>424</v>
      </c>
      <c r="I32" s="280" t="s">
        <v>519</v>
      </c>
      <c r="J32" s="281" t="s">
        <v>424</v>
      </c>
      <c r="N32" s="238" t="str">
        <f t="shared" si="0"/>
        <v>O_00.0093.0000931.6.</v>
      </c>
    </row>
    <row r="33" spans="1:14" ht="31.5" x14ac:dyDescent="0.25">
      <c r="A33" s="281" t="s">
        <v>464</v>
      </c>
      <c r="B33" s="281" t="s">
        <v>465</v>
      </c>
      <c r="C33" s="285" t="s">
        <v>424</v>
      </c>
      <c r="D33" s="285" t="s">
        <v>424</v>
      </c>
      <c r="E33" s="285" t="s">
        <v>424</v>
      </c>
      <c r="F33" s="285" t="s">
        <v>424</v>
      </c>
      <c r="G33" s="286" t="s">
        <v>424</v>
      </c>
      <c r="H33" s="286" t="s">
        <v>424</v>
      </c>
      <c r="I33" s="280" t="s">
        <v>519</v>
      </c>
      <c r="J33" s="281" t="s">
        <v>424</v>
      </c>
      <c r="N33" s="238" t="str">
        <f t="shared" si="0"/>
        <v>O_00.0093.0000931.7.</v>
      </c>
    </row>
    <row r="34" spans="1:14" ht="31.5" x14ac:dyDescent="0.25">
      <c r="A34" s="281" t="s">
        <v>466</v>
      </c>
      <c r="B34" s="281" t="s">
        <v>467</v>
      </c>
      <c r="C34" s="285" t="s">
        <v>424</v>
      </c>
      <c r="D34" s="285" t="s">
        <v>424</v>
      </c>
      <c r="E34" s="285" t="s">
        <v>424</v>
      </c>
      <c r="F34" s="285" t="s">
        <v>424</v>
      </c>
      <c r="G34" s="286" t="s">
        <v>424</v>
      </c>
      <c r="H34" s="286" t="s">
        <v>424</v>
      </c>
      <c r="I34" s="280" t="s">
        <v>519</v>
      </c>
      <c r="J34" s="281" t="s">
        <v>424</v>
      </c>
      <c r="N34" s="238" t="str">
        <f t="shared" si="0"/>
        <v>O_00.0093.0000931.8.</v>
      </c>
    </row>
    <row r="35" spans="1:14" x14ac:dyDescent="0.25">
      <c r="A35" s="281" t="s">
        <v>468</v>
      </c>
      <c r="B35" s="281" t="s">
        <v>469</v>
      </c>
      <c r="C35" s="285" t="s">
        <v>424</v>
      </c>
      <c r="D35" s="285" t="s">
        <v>424</v>
      </c>
      <c r="E35" s="285">
        <v>46356</v>
      </c>
      <c r="F35" s="285">
        <v>46749</v>
      </c>
      <c r="G35" s="286" t="s">
        <v>424</v>
      </c>
      <c r="H35" s="286" t="s">
        <v>424</v>
      </c>
      <c r="I35" s="280" t="s">
        <v>519</v>
      </c>
      <c r="J35" s="281" t="s">
        <v>424</v>
      </c>
      <c r="N35" s="238" t="str">
        <f t="shared" si="0"/>
        <v>O_00.0093.0000931.9.</v>
      </c>
    </row>
    <row r="36" spans="1:14" x14ac:dyDescent="0.25">
      <c r="A36" s="281" t="s">
        <v>470</v>
      </c>
      <c r="B36" s="281" t="s">
        <v>471</v>
      </c>
      <c r="C36" s="285" t="s">
        <v>424</v>
      </c>
      <c r="D36" s="285" t="s">
        <v>424</v>
      </c>
      <c r="E36" s="285" t="s">
        <v>424</v>
      </c>
      <c r="F36" s="285" t="s">
        <v>424</v>
      </c>
      <c r="G36" s="286" t="s">
        <v>424</v>
      </c>
      <c r="H36" s="286" t="s">
        <v>424</v>
      </c>
      <c r="I36" s="280" t="s">
        <v>519</v>
      </c>
      <c r="J36" s="281" t="s">
        <v>424</v>
      </c>
      <c r="N36" s="238" t="str">
        <f t="shared" si="0"/>
        <v>O_00.0093.0000931.10.</v>
      </c>
    </row>
    <row r="37" spans="1:14" x14ac:dyDescent="0.25">
      <c r="A37" s="281" t="s">
        <v>472</v>
      </c>
      <c r="B37" s="281" t="s">
        <v>473</v>
      </c>
      <c r="C37" s="285" t="s">
        <v>424</v>
      </c>
      <c r="D37" s="285" t="s">
        <v>424</v>
      </c>
      <c r="E37" s="285">
        <v>46356</v>
      </c>
      <c r="F37" s="285">
        <v>46749</v>
      </c>
      <c r="G37" s="286" t="s">
        <v>424</v>
      </c>
      <c r="H37" s="286" t="s">
        <v>424</v>
      </c>
      <c r="I37" s="280" t="s">
        <v>519</v>
      </c>
      <c r="J37" s="281" t="s">
        <v>424</v>
      </c>
      <c r="N37" s="238" t="str">
        <f t="shared" si="0"/>
        <v>O_00.0093.0000931.11.</v>
      </c>
    </row>
    <row r="38" spans="1:14" x14ac:dyDescent="0.25">
      <c r="A38" s="280">
        <v>2</v>
      </c>
      <c r="B38" s="280" t="s">
        <v>510</v>
      </c>
      <c r="C38" s="285" t="s">
        <v>424</v>
      </c>
      <c r="D38" s="285" t="s">
        <v>424</v>
      </c>
      <c r="E38" s="285">
        <v>45444</v>
      </c>
      <c r="F38" s="285">
        <v>47633</v>
      </c>
      <c r="G38" s="286">
        <v>0.25</v>
      </c>
      <c r="H38" s="286" t="s">
        <v>424</v>
      </c>
      <c r="I38" s="280" t="s">
        <v>529</v>
      </c>
      <c r="J38" s="280" t="s">
        <v>424</v>
      </c>
      <c r="N38" s="238" t="str">
        <f t="shared" si="0"/>
        <v>O_00.0093.0000932</v>
      </c>
    </row>
    <row r="39" spans="1:14" ht="173.25" customHeight="1" x14ac:dyDescent="0.25">
      <c r="A39" s="282" t="s">
        <v>474</v>
      </c>
      <c r="B39" s="281" t="s">
        <v>475</v>
      </c>
      <c r="C39" s="285" t="s">
        <v>424</v>
      </c>
      <c r="D39" s="285" t="s">
        <v>424</v>
      </c>
      <c r="E39" s="285">
        <v>46388</v>
      </c>
      <c r="F39" s="285">
        <v>47572</v>
      </c>
      <c r="G39" s="286" t="s">
        <v>424</v>
      </c>
      <c r="H39" s="286" t="s">
        <v>424</v>
      </c>
      <c r="I39" s="280" t="s">
        <v>519</v>
      </c>
      <c r="J39" s="281" t="s">
        <v>424</v>
      </c>
      <c r="N39" s="238" t="str">
        <f t="shared" si="0"/>
        <v>O_00.0093.0000932.1.</v>
      </c>
    </row>
    <row r="40" spans="1:14" ht="63" x14ac:dyDescent="0.25">
      <c r="A40" s="282" t="s">
        <v>476</v>
      </c>
      <c r="B40" s="281" t="s">
        <v>477</v>
      </c>
      <c r="C40" s="285" t="s">
        <v>424</v>
      </c>
      <c r="D40" s="285" t="s">
        <v>424</v>
      </c>
      <c r="E40" s="285">
        <v>45444</v>
      </c>
      <c r="F40" s="285">
        <v>47633</v>
      </c>
      <c r="G40" s="286" t="s">
        <v>424</v>
      </c>
      <c r="H40" s="286" t="s">
        <v>424</v>
      </c>
      <c r="I40" s="280" t="s">
        <v>519</v>
      </c>
      <c r="J40" s="281" t="s">
        <v>424</v>
      </c>
      <c r="N40" s="238" t="str">
        <f t="shared" si="0"/>
        <v>O_00.0093.0000932.2.</v>
      </c>
    </row>
    <row r="41" spans="1:14" x14ac:dyDescent="0.25">
      <c r="A41" s="280">
        <v>3</v>
      </c>
      <c r="B41" s="280" t="s">
        <v>478</v>
      </c>
      <c r="C41" s="285" t="s">
        <v>424</v>
      </c>
      <c r="D41" s="285" t="s">
        <v>424</v>
      </c>
      <c r="E41" s="285">
        <v>45505</v>
      </c>
      <c r="F41" s="285">
        <v>47827</v>
      </c>
      <c r="G41" s="286">
        <v>0.125</v>
      </c>
      <c r="H41" s="286" t="s">
        <v>424</v>
      </c>
      <c r="I41" s="280" t="s">
        <v>529</v>
      </c>
      <c r="J41" s="280" t="s">
        <v>424</v>
      </c>
      <c r="N41" s="238" t="str">
        <f t="shared" si="0"/>
        <v>O_00.0093.0000933</v>
      </c>
    </row>
    <row r="42" spans="1:14" x14ac:dyDescent="0.25">
      <c r="A42" s="281" t="s">
        <v>479</v>
      </c>
      <c r="B42" s="281" t="s">
        <v>480</v>
      </c>
      <c r="C42" s="285" t="s">
        <v>424</v>
      </c>
      <c r="D42" s="285" t="s">
        <v>424</v>
      </c>
      <c r="E42" s="285">
        <v>46508</v>
      </c>
      <c r="F42" s="285">
        <v>47635</v>
      </c>
      <c r="G42" s="286" t="s">
        <v>424</v>
      </c>
      <c r="H42" s="286" t="s">
        <v>424</v>
      </c>
      <c r="I42" s="280" t="s">
        <v>519</v>
      </c>
      <c r="J42" s="281" t="s">
        <v>424</v>
      </c>
      <c r="N42" s="238" t="str">
        <f t="shared" si="0"/>
        <v>O_00.0093.0000933.1.</v>
      </c>
    </row>
    <row r="43" spans="1:14" ht="63" x14ac:dyDescent="0.25">
      <c r="A43" s="281" t="s">
        <v>481</v>
      </c>
      <c r="B43" s="281" t="s">
        <v>482</v>
      </c>
      <c r="C43" s="285" t="s">
        <v>424</v>
      </c>
      <c r="D43" s="285" t="s">
        <v>424</v>
      </c>
      <c r="E43" s="285">
        <v>45505</v>
      </c>
      <c r="F43" s="285">
        <v>47786</v>
      </c>
      <c r="G43" s="286" t="s">
        <v>424</v>
      </c>
      <c r="H43" s="286" t="s">
        <v>424</v>
      </c>
      <c r="I43" s="280" t="s">
        <v>519</v>
      </c>
      <c r="J43" s="281" t="s">
        <v>424</v>
      </c>
      <c r="N43" s="238" t="str">
        <f t="shared" si="0"/>
        <v>O_00.0093.0000933.2.</v>
      </c>
    </row>
    <row r="44" spans="1:14" x14ac:dyDescent="0.25">
      <c r="A44" s="281" t="s">
        <v>483</v>
      </c>
      <c r="B44" s="281" t="s">
        <v>484</v>
      </c>
      <c r="C44" s="285" t="s">
        <v>424</v>
      </c>
      <c r="D44" s="285" t="s">
        <v>424</v>
      </c>
      <c r="E44" s="285">
        <v>46539</v>
      </c>
      <c r="F44" s="285">
        <v>47817</v>
      </c>
      <c r="G44" s="286" t="s">
        <v>424</v>
      </c>
      <c r="H44" s="286" t="s">
        <v>424</v>
      </c>
      <c r="I44" s="280" t="s">
        <v>519</v>
      </c>
      <c r="J44" s="281" t="s">
        <v>424</v>
      </c>
      <c r="N44" s="238" t="str">
        <f t="shared" si="0"/>
        <v>O_00.0093.0000933.3.</v>
      </c>
    </row>
    <row r="45" spans="1:14" ht="31.5" x14ac:dyDescent="0.25">
      <c r="A45" s="281" t="s">
        <v>485</v>
      </c>
      <c r="B45" s="281" t="s">
        <v>486</v>
      </c>
      <c r="C45" s="285" t="s">
        <v>424</v>
      </c>
      <c r="D45" s="285" t="s">
        <v>424</v>
      </c>
      <c r="E45" s="285" t="s">
        <v>424</v>
      </c>
      <c r="F45" s="285" t="s">
        <v>424</v>
      </c>
      <c r="G45" s="286" t="s">
        <v>424</v>
      </c>
      <c r="H45" s="286" t="s">
        <v>424</v>
      </c>
      <c r="I45" s="280" t="s">
        <v>519</v>
      </c>
      <c r="J45" s="281" t="s">
        <v>424</v>
      </c>
      <c r="N45" s="238" t="str">
        <f t="shared" si="0"/>
        <v>O_00.0093.0000933.4.</v>
      </c>
    </row>
    <row r="46" spans="1:14" ht="63" x14ac:dyDescent="0.25">
      <c r="A46" s="281" t="s">
        <v>487</v>
      </c>
      <c r="B46" s="281" t="s">
        <v>488</v>
      </c>
      <c r="C46" s="285" t="s">
        <v>424</v>
      </c>
      <c r="D46" s="285" t="s">
        <v>424</v>
      </c>
      <c r="E46" s="285" t="s">
        <v>424</v>
      </c>
      <c r="F46" s="285" t="s">
        <v>424</v>
      </c>
      <c r="G46" s="286" t="s">
        <v>424</v>
      </c>
      <c r="H46" s="286" t="s">
        <v>424</v>
      </c>
      <c r="I46" s="280" t="s">
        <v>519</v>
      </c>
      <c r="J46" s="281" t="s">
        <v>424</v>
      </c>
      <c r="N46" s="238" t="str">
        <f t="shared" si="0"/>
        <v>O_00.0093.0000933.5.</v>
      </c>
    </row>
    <row r="47" spans="1:14" x14ac:dyDescent="0.25">
      <c r="A47" s="281" t="s">
        <v>489</v>
      </c>
      <c r="B47" s="281" t="s">
        <v>490</v>
      </c>
      <c r="C47" s="285" t="s">
        <v>424</v>
      </c>
      <c r="D47" s="285" t="s">
        <v>424</v>
      </c>
      <c r="E47" s="285" t="s">
        <v>424</v>
      </c>
      <c r="F47" s="285" t="s">
        <v>424</v>
      </c>
      <c r="G47" s="286" t="s">
        <v>424</v>
      </c>
      <c r="H47" s="286" t="s">
        <v>424</v>
      </c>
      <c r="I47" s="280" t="s">
        <v>424</v>
      </c>
      <c r="J47" s="281" t="s">
        <v>424</v>
      </c>
      <c r="N47" s="238" t="str">
        <f t="shared" si="0"/>
        <v>O_00.0093.0000933.6.</v>
      </c>
    </row>
    <row r="48" spans="1:14" x14ac:dyDescent="0.25">
      <c r="A48" s="280">
        <v>4</v>
      </c>
      <c r="B48" s="280" t="s">
        <v>491</v>
      </c>
      <c r="C48" s="285" t="s">
        <v>424</v>
      </c>
      <c r="D48" s="285" t="s">
        <v>424</v>
      </c>
      <c r="E48" s="285">
        <v>46731</v>
      </c>
      <c r="F48" s="285">
        <v>47847</v>
      </c>
      <c r="G48" s="286" t="s">
        <v>424</v>
      </c>
      <c r="H48" s="286" t="s">
        <v>424</v>
      </c>
      <c r="I48" s="280" t="s">
        <v>529</v>
      </c>
      <c r="J48" s="280" t="s">
        <v>424</v>
      </c>
      <c r="N48" s="238" t="str">
        <f t="shared" si="0"/>
        <v>O_00.0093.0000934</v>
      </c>
    </row>
    <row r="49" spans="1:14" x14ac:dyDescent="0.25">
      <c r="A49" s="281" t="s">
        <v>492</v>
      </c>
      <c r="B49" s="281" t="s">
        <v>493</v>
      </c>
      <c r="C49" s="285" t="s">
        <v>424</v>
      </c>
      <c r="D49" s="285" t="s">
        <v>424</v>
      </c>
      <c r="E49" s="285">
        <v>46731</v>
      </c>
      <c r="F49" s="285">
        <v>47830</v>
      </c>
      <c r="G49" s="286" t="s">
        <v>424</v>
      </c>
      <c r="H49" s="286" t="s">
        <v>424</v>
      </c>
      <c r="I49" s="280" t="s">
        <v>519</v>
      </c>
      <c r="J49" s="281" t="s">
        <v>424</v>
      </c>
      <c r="N49" s="238" t="str">
        <f t="shared" si="0"/>
        <v>O_00.0093.0000934.1.</v>
      </c>
    </row>
    <row r="50" spans="1:14" ht="47.25" x14ac:dyDescent="0.25">
      <c r="A50" s="281" t="s">
        <v>494</v>
      </c>
      <c r="B50" s="281" t="s">
        <v>495</v>
      </c>
      <c r="C50" s="285" t="s">
        <v>424</v>
      </c>
      <c r="D50" s="285" t="s">
        <v>424</v>
      </c>
      <c r="E50" s="285" t="s">
        <v>424</v>
      </c>
      <c r="F50" s="285" t="s">
        <v>424</v>
      </c>
      <c r="G50" s="286" t="s">
        <v>424</v>
      </c>
      <c r="H50" s="286" t="s">
        <v>424</v>
      </c>
      <c r="I50" s="280" t="s">
        <v>519</v>
      </c>
      <c r="J50" s="281" t="s">
        <v>424</v>
      </c>
      <c r="N50" s="238" t="str">
        <f t="shared" si="0"/>
        <v>O_00.0093.0000934.2.</v>
      </c>
    </row>
    <row r="51" spans="1:14" ht="31.5" x14ac:dyDescent="0.25">
      <c r="A51" s="281" t="s">
        <v>496</v>
      </c>
      <c r="B51" s="281" t="s">
        <v>497</v>
      </c>
      <c r="C51" s="285" t="s">
        <v>424</v>
      </c>
      <c r="D51" s="285" t="s">
        <v>424</v>
      </c>
      <c r="E51" s="285">
        <v>46734</v>
      </c>
      <c r="F51" s="285">
        <v>47833</v>
      </c>
      <c r="G51" s="286" t="s">
        <v>424</v>
      </c>
      <c r="H51" s="286" t="s">
        <v>424</v>
      </c>
      <c r="I51" s="280" t="s">
        <v>519</v>
      </c>
      <c r="J51" s="281" t="s">
        <v>424</v>
      </c>
      <c r="N51" s="238" t="str">
        <f t="shared" si="0"/>
        <v>O_00.0093.0000934.3.</v>
      </c>
    </row>
    <row r="52" spans="1:14" ht="31.5" x14ac:dyDescent="0.25">
      <c r="A52" s="283" t="s">
        <v>498</v>
      </c>
      <c r="B52" s="281" t="s">
        <v>499</v>
      </c>
      <c r="C52" s="285" t="s">
        <v>424</v>
      </c>
      <c r="D52" s="285" t="s">
        <v>424</v>
      </c>
      <c r="E52" s="285" t="s">
        <v>424</v>
      </c>
      <c r="F52" s="285" t="s">
        <v>424</v>
      </c>
      <c r="G52" s="286" t="s">
        <v>424</v>
      </c>
      <c r="H52" s="286" t="s">
        <v>424</v>
      </c>
      <c r="I52" s="280" t="s">
        <v>519</v>
      </c>
      <c r="J52" s="281" t="s">
        <v>424</v>
      </c>
      <c r="N52" s="238" t="str">
        <f t="shared" si="0"/>
        <v>O_00.0093.0000934.4.</v>
      </c>
    </row>
    <row r="53" spans="1:14" x14ac:dyDescent="0.25">
      <c r="A53" s="281" t="s">
        <v>500</v>
      </c>
      <c r="B53" s="284" t="s">
        <v>501</v>
      </c>
      <c r="C53" s="285" t="s">
        <v>424</v>
      </c>
      <c r="D53" s="285" t="s">
        <v>424</v>
      </c>
      <c r="E53" s="285">
        <v>46737</v>
      </c>
      <c r="F53" s="285">
        <v>47847</v>
      </c>
      <c r="G53" s="286" t="s">
        <v>424</v>
      </c>
      <c r="H53" s="286" t="s">
        <v>424</v>
      </c>
      <c r="I53" s="280" t="s">
        <v>519</v>
      </c>
      <c r="J53" s="281" t="s">
        <v>424</v>
      </c>
      <c r="N53" s="238" t="str">
        <f t="shared" si="0"/>
        <v>O_00.0093.0000934.5.</v>
      </c>
    </row>
    <row r="54" spans="1:14" x14ac:dyDescent="0.25">
      <c r="A54" s="281" t="s">
        <v>502</v>
      </c>
      <c r="B54" s="281" t="s">
        <v>503</v>
      </c>
      <c r="C54" s="285" t="s">
        <v>424</v>
      </c>
      <c r="D54" s="285" t="s">
        <v>424</v>
      </c>
      <c r="E54" s="285" t="s">
        <v>424</v>
      </c>
      <c r="F54" s="285" t="s">
        <v>424</v>
      </c>
      <c r="G54" s="286" t="s">
        <v>424</v>
      </c>
      <c r="H54" s="286" t="s">
        <v>424</v>
      </c>
      <c r="I54" s="280" t="s">
        <v>519</v>
      </c>
      <c r="J54" s="281" t="s">
        <v>424</v>
      </c>
      <c r="N54" s="238" t="str">
        <f t="shared" si="0"/>
        <v>O_00.0093.0000934.6.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2025-08-08T10:20:39Z</dcterms:modified>
</cp:coreProperties>
</file>