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649B8AE3-5952-4434-AAA6-B0791C245550}"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47" i="5"/>
  <c r="BD49" i="5"/>
  <c r="AE28" i="5"/>
  <c r="H32" i="5"/>
  <c r="AE36" i="5"/>
  <c r="D32" i="5"/>
  <c r="E32" i="5"/>
  <c r="AE34" i="5"/>
  <c r="AE53" i="5"/>
  <c r="B44" i="22"/>
  <c r="AE78" i="5"/>
  <c r="AE33" i="5"/>
  <c r="BD36" i="5"/>
  <c r="AE47" i="5"/>
  <c r="AE83" i="5"/>
  <c r="BD55" i="5"/>
  <c r="BD29" i="5" l="1"/>
  <c r="BD27" i="5"/>
  <c r="AE41" i="5"/>
  <c r="BD53"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Z27" i="15"/>
  <c r="Z24" i="15" s="1"/>
  <c r="F29" i="15"/>
  <c r="F30" i="15"/>
  <c r="F31" i="15"/>
  <c r="F33" i="15"/>
  <c r="D24" i="15"/>
  <c r="R27" i="15" l="1"/>
  <c r="R24" i="15" s="1"/>
  <c r="F28" i="15"/>
  <c r="N27"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<sst xmlns="http://schemas.openxmlformats.org/spreadsheetml/2006/main" count="4548" uniqueCount="558">
  <si>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</si>
  <si>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</si>
  <si>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</si>
  <si>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</si>
  <si>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</si>
  <si>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</si>
  <si>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</si>
  <si>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</si>
  <si>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</si>
  <si>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</si>
  <si>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</si>
  <si>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</si>
  <si>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</si>
  <si>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</si>
  <si>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</si>
  <si>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</si>
  <si>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</si>
  <si>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</si>
  <si>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</si>
  <si>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</si>
  <si>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</si>
  <si>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</si>
  <si>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</si>
  <si>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</si>
  <si>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</si>
  <si>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</si>
  <si>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</si>
  <si>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</si>
  <si>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</si>
  <si>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</si>
  <si>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</si>
  <si>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</si>
  <si>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</si>
  <si>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</si>
  <si>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</si>
  <si>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</si>
  <si>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</si>
  <si>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</si>
  <si>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</si>
  <si>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</si>
  <si>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</si>
  <si>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</si>
  <si>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</si>
  <si>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</si>
  <si>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</si>
  <si>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</si>
  <si>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</si>
  <si>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</si>
  <si>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</si>
  <si>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</si>
  <si>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</si>
  <si>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</si>
  <si>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</si>
  <si>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</si>
  <si>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</si>
  <si>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</si>
  <si>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</si>
  <si>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</si>
  <si>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</si>
  <si>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</si>
  <si>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</si>
  <si>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</si>
  <si>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</si>
  <si>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</si>
  <si>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</si>
  <si>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</si>
  <si>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</si>
  <si>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</si>
  <si>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</si>
  <si>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</si>
  <si>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</si>
  <si>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</si>
  <si>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</si>
  <si>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</si>
  <si>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</si>
  <si>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</si>
  <si>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</si>
  <si>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</si>
  <si>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</si>
  <si>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</si>
  <si>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</si>
  <si>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</si>
  <si>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</si>
  <si>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</si>
  <si>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</si>
  <si>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</si>
  <si>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</si>
  <si>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</si>
  <si>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</si>
  <si>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</si>
  <si>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</si>
  <si>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</si>
  <si>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</si>
  <si>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</si>
  <si>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</si>
  <si>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</si>
  <si>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</si>
  <si>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</si>
  <si>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</si>
  <si>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</si>
  <si>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</si>
  <si>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</si>
  <si>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</si>
  <si>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</si>
  <si>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</si>
  <si>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</si>
  <si>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</si>
  <si>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</si>
  <si>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</si>
  <si>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</si>
  <si>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</si>
  <si>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</si>
  <si>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</si>
  <si>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</si>
  <si>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</si>
  <si>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</si>
  <si>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</si>
  <si>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</si>
  <si>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</si>
  <si>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</si>
  <si>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</si>
  <si>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</si>
  <si>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</si>
  <si>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</si>
  <si>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</si>
  <si>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</si>
  <si>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</si>
  <si>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</si>
  <si>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</si>
  <si>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</si>
  <si>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</si>
  <si>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</si>
  <si>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</si>
  <si>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</si>
  <si>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</si>
  <si>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</si>
  <si>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</si>
  <si>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</si>
  <si>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</si>
  <si>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</si>
  <si>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</si>
  <si>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</si>
  <si>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</si>
  <si>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</si>
  <si>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</si>
  <si>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</si>
  <si>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</si>
  <si>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</si>
  <si>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</si>
  <si>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</si>
  <si>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</si>
  <si>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</si>
  <si>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</si>
  <si>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</si>
  <si>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</si>
  <si>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</si>
  <si>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</si>
  <si>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</si>
  <si>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</si>
  <si>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</si>
  <si>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</si>
  <si>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</si>
  <si>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</si>
  <si>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</si>
  <si>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</si>
  <si>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</si>
  <si>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</si>
  <si>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</si>
  <si>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</si>
  <si>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</si>
  <si>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</si>
  <si>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</si>
  <si>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</si>
  <si>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</si>
  <si>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</si>
  <si>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</si>
  <si>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</si>
  <si>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</si>
  <si>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</si>
  <si>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</si>
  <si>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</si>
  <si>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</si>
  <si>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</si>
  <si>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</si>
  <si>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</si>
  <si>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</si>
  <si>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</si>
  <si>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</si>
  <si>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</si>
  <si>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</si>
  <si>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</si>
  <si>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</si>
  <si>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</si>
  <si>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</si>
  <si>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</si>
  <si>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</si>
  <si>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</si>
  <si>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</si>
  <si>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</si>
  <si>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</si>
  <si>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</si>
  <si>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</si>
  <si>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</si>
  <si>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</si>
  <si>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</si>
  <si>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</si>
  <si>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</si>
  <si>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</si>
  <si>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</si>
  <si>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</si>
  <si>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</si>
  <si>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</si>
  <si>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</si>
  <si>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</si>
  <si>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</si>
  <si>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</si>
  <si>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</si>
  <si>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</si>
  <si>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</si>
  <si>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</si>
  <si>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</si>
  <si>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</si>
  <si>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</si>
  <si>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</si>
  <si>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</si>
  <si>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</si>
  <si>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</si>
  <si>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</si>
  <si>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</si>
  <si>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</si>
  <si>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</si>
  <si>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</si>
  <si>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</si>
  <si>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</si>
  <si>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</si>
  <si>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</si>
  <si>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</si>
  <si>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</si>
  <si>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</si>
  <si>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</si>
  <si>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</si>
  <si>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</si>
  <si>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</si>
  <si>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</si>
  <si>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</si>
  <si>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</si>
  <si>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</si>
  <si>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</si>
  <si>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</si>
  <si>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</si>
  <si>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</si>
  <si>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</si>
  <si>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</si>
  <si>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</si>
  <si>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</si>
  <si>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</si>
  <si>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</si>
  <si>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</si>
  <si>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</si>
  <si>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</si>
  <si>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</si>
  <si>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</si>
  <si>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</si>
  <si>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</si>
  <si>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</si>
  <si>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</si>
  <si>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</si>
  <si>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</si>
  <si>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</si>
  <si>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</si>
  <si>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</si>
  <si>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</si>
  <si>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</si>
  <si>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</si>
  <si>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</si>
  <si>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</si>
  <si>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</si>
  <si>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</si>
  <si>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</si>
  <si>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</si>
  <si>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</si>
  <si>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</si>
  <si>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</si>
  <si>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</si>
  <si>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</si>
  <si>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</si>
  <si>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</si>
  <si>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</si>
  <si>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</si>
  <si>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</si>
  <si>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</si>
  <si>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</si>
  <si>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</si>
  <si>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</si>
  <si>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</si>
  <si>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</si>
  <si>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</si>
  <si>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</si>
  <si>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</si>
  <si>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</si>
  <si>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</si>
  <si>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</si>
  <si>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</si>
  <si>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</si>
  <si>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</si>
  <si>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</si>
  <si>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</si>
  <si>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</si>
  <si>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</si>
  <si>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</si>
  <si>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</si>
  <si>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</si>
  <si>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</si>
  <si>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</si>
  <si>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</si>
  <si>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</si>
  <si>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</si>
  <si>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</si>
  <si>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</si>
  <si>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</si>
  <si>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</si>
  <si>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</si>
  <si>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</si>
  <si>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</si>
  <si>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</si>
  <si>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</si>
  <si>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</si>
  <si>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</si>
  <si>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</si>
  <si>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</si>
  <si>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</si>
  <si>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</si>
  <si>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</si>
  <si>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</si>
  <si>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</si>
  <si>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</si>
  <si>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</si>
  <si>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</si>
  <si>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</si>
  <si>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</si>
  <si>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</si>
  <si>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</si>
  <si>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</si>
  <si>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</si>
  <si>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</si>
  <si>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</si>
  <si>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</si>
  <si>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</si>
  <si>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</si>
  <si>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</si>
  <si>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</si>
  <si>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</si>
  <si>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</si>
  <si>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</si>
  <si>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</si>
  <si>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</si>
  <si>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</si>
  <si>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</si>
  <si>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</si>
  <si>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</si>
  <si>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</si>
  <si>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</si>
  <si>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</si>
  <si>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</si>
  <si>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</si>
  <si>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</si>
  <si>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</si>
  <si>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</si>
  <si>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</si>
  <si>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</si>
  <si>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</si>
  <si>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</si>
  <si>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</si>
  <si>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</si>
  <si>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</si>
  <si>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</si>
  <si>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</si>
  <si>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</si>
  <si>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</si>
  <si>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</si>
  <si>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</si>
  <si>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</si>
  <si>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</si>
  <si>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</si>
  <si>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</si>
  <si>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</si>
  <si>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</si>
  <si>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</si>
  <si>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</si>
  <si>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</si>
  <si>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</si>
  <si>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</si>
  <si>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</si>
  <si>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</si>
  <si>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</si>
  <si>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</si>
  <si>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</si>
  <si>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</si>
  <si>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</si>
  <si>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</si>
  <si>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</si>
  <si>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</si>
  <si>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</si>
  <si>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</si>
  <si>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</si>
  <si>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</si>
  <si>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</si>
  <si>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</si>
  <si>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</si>
  <si>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</si>
  <si>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</si>
  <si>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</si>
  <si>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</si>
  <si>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</si>
  <si>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</si>
  <si>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</si>
  <si>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</si>
  <si>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</si>
  <si>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</si>
  <si>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</si>
  <si>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</si>
  <si>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</si>
  <si>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</si>
  <si>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</si>
  <si>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</si>
  <si>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</si>
  <si>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</si>
  <si>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</si>
  <si>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</si>
  <si>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</si>
  <si>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</si>
  <si>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</si>
  <si>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</si>
  <si>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</si>
  <si>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</si>
  <si>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</si>
  <si>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</si>
  <si>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</si>
  <si>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</si>
  <si>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</si>
  <si>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</si>
  <si>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</si>
  <si>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</si>
  <si>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</si>
  <si>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Техническое перевооружение системы телемеханики и регистратора аварийных событий на ПС 220 кВ Чулымская</t>
  </si>
  <si>
    <t>N_00.0085.000085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</si>
  <si>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</si>
  <si>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</si>
  <si>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</si>
  <si>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</si>
  <si>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</si>
  <si>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</si>
  <si>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</si>
  <si>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</si>
  <si>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</si>
  <si>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</si>
  <si>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</si>
  <si>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</si>
  <si>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</si>
  <si>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</si>
  <si>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</si>
  <si>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</si>
  <si>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</si>
  <si>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</si>
  <si>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</si>
  <si>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</si>
  <si>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</si>
  <si>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</si>
  <si>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</si>
  <si>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</si>
  <si>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</si>
  <si>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</si>
  <si>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</si>
  <si>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</si>
  <si>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</si>
  <si>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</si>
  <si>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</si>
  <si>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</si>
  <si>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</si>
  <si>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</si>
  <si>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</si>
  <si>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</si>
  <si>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</si>
  <si>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</si>
  <si>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</si>
  <si>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</si>
  <si>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</si>
  <si>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</si>
  <si>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</si>
  <si>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</si>
  <si>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</si>
  <si>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</si>
  <si>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</si>
  <si>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</si>
  <si>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</si>
  <si>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</si>
  <si>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</si>
  <si>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</si>
  <si>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</si>
  <si>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</si>
  <si>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</si>
  <si>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</si>
  <si>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</si>
  <si>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</si>
  <si>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</si>
  <si>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</si>
  <si>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</si>
  <si>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</si>
  <si>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</si>
  <si>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</si>
  <si>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</si>
  <si>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выполнения работ  реконструкции устройств ТМ, обусловлено необходимостью координации сроков выполнения работ с инвестиционным проектом M_00.0020.000020 в рамках которого оборудование ТМ должно размещаться во вновь построенном здании ОПУ-ЗРУ</t>
  </si>
  <si>
    <t>ТМЦ</t>
  </si>
  <si>
    <t>Поставка оборудования телемеханики</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</si>
  <si>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</si>
  <si>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</si>
  <si>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</si>
  <si>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ОБЩЕСТВО С ОГРАНИЧЕННОЙ ОТВЕТСТВЕННОСТЬЮ "ЭНЕРГОАВТОМАТИКА" 
ОБЩЕСТВО С ОГРАНИЧЕННОЙ ОТВЕТСТВЕННОСТЬЮ "А2 СИСТЕМ" 
Наименование еще одного участника не видим</t>
  </si>
  <si>
    <t xml:space="preserve">77430,00
87142,63
87157,38
87229,86
87229,86
</t>
  </si>
  <si>
    <t>-</t>
  </si>
  <si>
    <t xml:space="preserve">74430,00
81989,89
87157,378
87229,86007
87229,86007
</t>
  </si>
  <si>
    <t xml:space="preserve">ОБЩЕСТВО С ОГРАНИЧЕННОЙ ОТВЕТСТВЕННОСТЬЮ "ИНЖЕНЕРНЫЙ ЦЕНТР "ЭНЕРГОСЕРВИС" </t>
  </si>
  <si>
    <t>да</t>
  </si>
  <si>
    <t>https://com.roseltorg.ru/</t>
  </si>
  <si>
    <t>ПД</t>
  </si>
  <si>
    <t>ООО "Инженерный центр "Энергосервис"</t>
  </si>
  <si>
    <t>ПД-20-00201 от 09.09.2020</t>
  </si>
  <si>
    <t>ПИР</t>
  </si>
  <si>
    <t>Проектно-изыскательские работы по реконструкции системы телемеханики на ПС 220 кВ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</si>
  <si>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</si>
  <si>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</si>
  <si>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 xml:space="preserve">5499,22950 
7095,78000
7000,00000
7095,78000
5960,45520
5321,83450
6882,90660
3499,89000
</t>
  </si>
  <si>
    <t>4582,69125
7095,78000
6000,00000
7095,78000
5960,45520
4612,25700
6745,24847
3499,89000</t>
  </si>
  <si>
    <t>ООО "ИНЕРДЖИ"</t>
  </si>
  <si>
    <t>31907796068</t>
  </si>
  <si>
    <t>ИП</t>
  </si>
  <si>
    <t>ИП-19-00177 от 27.06.2019</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</si>
  <si>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</si>
  <si>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</si>
  <si>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</si>
  <si>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422 от 23.05.2023; 
№ 422/1 от 11.09.2023</t>
  </si>
  <si>
    <t>см. комментарии ниже по этапам</t>
  </si>
  <si>
    <t>Требуется корректировка ранее разработанной ПСД в связи с необходимостью учета изменений проекта по итогам фактической реализации смеждых титулов</t>
  </si>
  <si>
    <t>Смещение сроков выполнения работ  реконструкции устройств ТМ, обусловлено необходимостью координации сроков выполнения работ с инвестиционным проектом M_00.0020.000020 в рамках которого оборудование ТМ должно размещаться во вновь построенном здании ОПУ-ЗРУ</t>
  </si>
  <si>
    <t>г. Чулым</t>
  </si>
  <si>
    <t>не требуется</t>
  </si>
  <si>
    <t>не относится</t>
  </si>
  <si>
    <t>+</t>
  </si>
  <si>
    <t>2,79 МВА</t>
  </si>
  <si>
    <t>1. Увеличение объема собираемой и передаваемой информации, степени ее достоверности и точности, скорости доставки ТИ оперативно-диспетчерскому персоналу; 
2. Обеспечение повышения наблюдаемости параметров режима и состояния оборудования ПС и прилегающей электрической сети в нормальных и аварийных режимах.
3.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4. Исполнение условий Соглашения о технологическом взаимодействии в целях обеспечения надежности функционирования ЕЭС России.</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</si>
  <si>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</si>
  <si>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Чулымская</t>
  </si>
  <si>
    <t>52760,43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</si>
  <si>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</si>
  <si>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2025-2027 гг.», утверждена 08.07.2025 заместителем генерального директора-главным инженером АО "Электромагистраль" - Берёзовым Ю.И., согласована:
генеральным директором Филиала АО "СО ЕЭС" ОДУ Сибири - Хлебовым А.В.; директором Филиала АО "СО ЕЭС" Новосибирское РДУ - Махиборода Д.В.</t>
  </si>
  <si>
    <t>1С, 2П</t>
  </si>
  <si>
    <t>Сибирский Федеральный округ, Новосибирская область, г. Чулым</t>
  </si>
  <si>
    <t>1;2;3;4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</si>
</sst>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547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52.760434651708884</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548</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41.537956651708875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35.025399447649328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N_00.0085.000085</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Техническое перевооружение системы телемеханики и регистратора аварийных событий на ПС 220 кВ Чулымская</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44.293564926274001</v>
      </c>
      <c r="D24" s="261">
        <f t="shared" ref="D24:G24" si="0">D25+D26+D27+D32+D33</f>
        <v>52.760434651708884</v>
      </c>
      <c r="E24" s="262">
        <f>J24+N24+R24+V24+Z24+AE24</f>
        <v>41.537956651708875</v>
      </c>
      <c r="F24" s="262">
        <f t="shared" ref="F24:F26" si="1">N24+R24+V24+Z24+AE24</f>
        <v>41.537956651708875</v>
      </c>
      <c r="G24" s="253">
        <f t="shared" si="0"/>
        <v>0</v>
      </c>
      <c r="H24" s="253">
        <f>H25+H26+H27+H32+H33</f>
        <v>1.1737968650788275</v>
      </c>
      <c r="I24" s="253" t="s">
        <v>424</v>
      </c>
      <c r="J24" s="261">
        <f>J25+J26+J27+J32+J33</f>
        <v>0</v>
      </c>
      <c r="K24" s="261" t="s">
        <v>424</v>
      </c>
      <c r="L24" s="253">
        <f>L25+L26+L27+L32+L33</f>
        <v>40.364159786630047</v>
      </c>
      <c r="M24" s="253" t="s">
        <v>424</v>
      </c>
      <c r="N24" s="261">
        <f>N25+N26+N27+N32+N33</f>
        <v>1.1737968650788282</v>
      </c>
      <c r="O24" s="261" t="s">
        <v>424</v>
      </c>
      <c r="P24" s="253">
        <f t="shared" ref="P24" si="2">P25+P26+P27+P32+P33</f>
        <v>0</v>
      </c>
      <c r="Q24" s="253" t="s">
        <v>424</v>
      </c>
      <c r="R24" s="261">
        <f>R25+R26+R27+R32+R33</f>
        <v>40.364159786630047</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41.537956651708875</v>
      </c>
      <c r="AC24" s="264">
        <f>J24+N24+R24+V24+Z24</f>
        <v>41.537956651708875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36.998537777323065</v>
      </c>
      <c r="D27" s="261">
        <v>34.817839978340373</v>
      </c>
      <c r="E27" s="264">
        <f>J27+N27+R27+V27+Z27+AE27</f>
        <v>34.817839978340366</v>
      </c>
      <c r="F27" s="264">
        <f t="shared" ref="F27:F68" si="8">N27+R27+V27+Z27+AE27</f>
        <v>34.817839978340366</v>
      </c>
      <c r="G27" s="253">
        <v>0</v>
      </c>
      <c r="H27" s="253">
        <f>SUM(H28:H31)</f>
        <v>-4.2508172838721112</v>
      </c>
      <c r="I27" s="253" t="s">
        <v>424</v>
      </c>
      <c r="J27" s="261">
        <f>SUM(J28:J31)</f>
        <v>0</v>
      </c>
      <c r="K27" s="261" t="s">
        <v>424</v>
      </c>
      <c r="L27" s="253">
        <f>SUM(L28:L31)</f>
        <v>40.364159786630047</v>
      </c>
      <c r="M27" s="253" t="s">
        <v>424</v>
      </c>
      <c r="N27" s="261">
        <f>SUM(N28:N31)</f>
        <v>1.0548922370048659</v>
      </c>
      <c r="O27" s="261" t="s">
        <v>424</v>
      </c>
      <c r="P27" s="253">
        <f>SUM(P28:P31)</f>
        <v>0</v>
      </c>
      <c r="Q27" s="253" t="s">
        <v>424</v>
      </c>
      <c r="R27" s="261">
        <f>SUM(R28:R31)</f>
        <v>33.762947741335502</v>
      </c>
      <c r="S27" s="261" t="s">
        <v>424</v>
      </c>
      <c r="T27" s="253">
        <f>SUM(T28:T31)</f>
        <v>0</v>
      </c>
      <c r="U27" s="253" t="s">
        <v>424</v>
      </c>
      <c r="V27" s="261">
        <f>SUM(V28:V31)</f>
        <v>0</v>
      </c>
      <c r="W27" s="261" t="s">
        <v>424</v>
      </c>
      <c r="X27" s="253">
        <f>SUM(X28:X31)</f>
        <v>0</v>
      </c>
      <c r="Y27" s="253" t="s">
        <v>424</v>
      </c>
      <c r="Z27" s="261">
        <f>SUM(Z28:Z31)</f>
        <v>0</v>
      </c>
      <c r="AA27" s="261" t="s">
        <v>424</v>
      </c>
      <c r="AB27" s="254">
        <f t="shared" si="6"/>
        <v>36.113342502757938</v>
      </c>
      <c r="AC27" s="264">
        <f t="shared" si="7"/>
        <v>34.817839978340366</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0.64672119845741305</v>
      </c>
      <c r="F28" s="264">
        <f t="shared" si="8"/>
        <v>0.64672119845741305</v>
      </c>
      <c r="G28" s="254" t="s">
        <v>424</v>
      </c>
      <c r="H28" s="254">
        <v>-2.6060421641310989</v>
      </c>
      <c r="I28" s="255" t="s">
        <v>59</v>
      </c>
      <c r="J28" s="263">
        <v>0</v>
      </c>
      <c r="K28" s="265">
        <v>0</v>
      </c>
      <c r="L28" s="254">
        <v>0</v>
      </c>
      <c r="M28" s="255">
        <v>0</v>
      </c>
      <c r="N28" s="263">
        <v>0.64672119845741305</v>
      </c>
      <c r="O28" s="265" t="s">
        <v>59</v>
      </c>
      <c r="P28" s="254">
        <v>0</v>
      </c>
      <c r="Q28" s="254">
        <v>0</v>
      </c>
      <c r="R28" s="263">
        <v>0</v>
      </c>
      <c r="S28" s="265">
        <v>0</v>
      </c>
      <c r="T28" s="254">
        <v>0</v>
      </c>
      <c r="U28" s="254">
        <v>0</v>
      </c>
      <c r="V28" s="263">
        <v>0</v>
      </c>
      <c r="W28" s="265">
        <v>0</v>
      </c>
      <c r="X28" s="254">
        <v>0</v>
      </c>
      <c r="Y28" s="254">
        <v>0</v>
      </c>
      <c r="Z28" s="263">
        <v>0</v>
      </c>
      <c r="AA28" s="265">
        <v>0</v>
      </c>
      <c r="AB28" s="254">
        <f t="shared" si="6"/>
        <v>-2.6060421641310989</v>
      </c>
      <c r="AC28" s="264">
        <f t="shared" si="7"/>
        <v>0.64672119845741305</v>
      </c>
      <c r="AE28" s="274">
        <v>0</v>
      </c>
      <c r="AF28" s="274">
        <v>0</v>
      </c>
      <c r="AG28" s="278">
        <v>0</v>
      </c>
      <c r="AH28" s="278">
        <v>0</v>
      </c>
    </row>
    <row r="29" spans="1:34" ht="31.5" x14ac:dyDescent="0.25">
      <c r="A29" s="58" t="s">
        <v>426</v>
      </c>
      <c r="B29" s="42" t="s">
        <v>166</v>
      </c>
      <c r="C29" s="255" t="s">
        <v>424</v>
      </c>
      <c r="D29" s="265" t="s">
        <v>424</v>
      </c>
      <c r="E29" s="264">
        <f t="shared" si="9"/>
        <v>17.9896513210766</v>
      </c>
      <c r="F29" s="264">
        <f t="shared" si="8"/>
        <v>17.9896513210766</v>
      </c>
      <c r="G29" s="254" t="s">
        <v>424</v>
      </c>
      <c r="H29" s="254">
        <v>0</v>
      </c>
      <c r="I29" s="255">
        <v>0</v>
      </c>
      <c r="J29" s="263">
        <v>0</v>
      </c>
      <c r="K29" s="265">
        <v>0</v>
      </c>
      <c r="L29" s="254">
        <v>21.506924276658957</v>
      </c>
      <c r="M29" s="255" t="s">
        <v>59</v>
      </c>
      <c r="N29" s="263">
        <v>0</v>
      </c>
      <c r="O29" s="265">
        <v>0</v>
      </c>
      <c r="P29" s="254">
        <v>0</v>
      </c>
      <c r="Q29" s="270">
        <v>0</v>
      </c>
      <c r="R29" s="263">
        <v>17.9896513210766</v>
      </c>
      <c r="S29" s="265" t="s">
        <v>59</v>
      </c>
      <c r="T29" s="254">
        <v>0</v>
      </c>
      <c r="U29" s="270">
        <v>0</v>
      </c>
      <c r="V29" s="263">
        <v>0</v>
      </c>
      <c r="W29" s="265">
        <v>0</v>
      </c>
      <c r="X29" s="254">
        <v>0</v>
      </c>
      <c r="Y29" s="270">
        <v>0</v>
      </c>
      <c r="Z29" s="263">
        <v>0</v>
      </c>
      <c r="AA29" s="265">
        <v>0</v>
      </c>
      <c r="AB29" s="254">
        <f t="shared" si="6"/>
        <v>21.506924276658957</v>
      </c>
      <c r="AC29" s="264">
        <f t="shared" si="7"/>
        <v>17.9896513210766</v>
      </c>
      <c r="AD29" s="204"/>
      <c r="AE29" s="274">
        <v>0</v>
      </c>
      <c r="AF29" s="276">
        <v>0</v>
      </c>
      <c r="AG29" s="278">
        <v>0</v>
      </c>
      <c r="AH29" s="278">
        <v>0</v>
      </c>
    </row>
    <row r="30" spans="1:34" x14ac:dyDescent="0.25">
      <c r="A30" s="58" t="s">
        <v>427</v>
      </c>
      <c r="B30" s="42" t="s">
        <v>164</v>
      </c>
      <c r="C30" s="255" t="s">
        <v>424</v>
      </c>
      <c r="D30" s="265" t="s">
        <v>424</v>
      </c>
      <c r="E30" s="264">
        <f t="shared" si="9"/>
        <v>9.2576621653698314</v>
      </c>
      <c r="F30" s="264">
        <f t="shared" si="8"/>
        <v>9.2576621653698314</v>
      </c>
      <c r="G30" s="254" t="s">
        <v>424</v>
      </c>
      <c r="H30" s="254">
        <v>0</v>
      </c>
      <c r="I30" s="255">
        <v>0</v>
      </c>
      <c r="J30" s="263">
        <v>0</v>
      </c>
      <c r="K30" s="265">
        <v>0</v>
      </c>
      <c r="L30" s="254">
        <v>11.067687506329282</v>
      </c>
      <c r="M30" s="255" t="s">
        <v>59</v>
      </c>
      <c r="N30" s="263">
        <v>0</v>
      </c>
      <c r="O30" s="265">
        <v>0</v>
      </c>
      <c r="P30" s="254">
        <v>0</v>
      </c>
      <c r="Q30" s="254">
        <v>0</v>
      </c>
      <c r="R30" s="263">
        <v>9.2576621653698314</v>
      </c>
      <c r="S30" s="265" t="s">
        <v>59</v>
      </c>
      <c r="T30" s="254">
        <v>0</v>
      </c>
      <c r="U30" s="254">
        <v>0</v>
      </c>
      <c r="V30" s="263">
        <v>0</v>
      </c>
      <c r="W30" s="265">
        <v>0</v>
      </c>
      <c r="X30" s="254">
        <v>0</v>
      </c>
      <c r="Y30" s="254">
        <v>0</v>
      </c>
      <c r="Z30" s="263">
        <v>0</v>
      </c>
      <c r="AA30" s="265">
        <v>0</v>
      </c>
      <c r="AB30" s="254">
        <f t="shared" si="6"/>
        <v>11.067687506329282</v>
      </c>
      <c r="AC30" s="264">
        <f t="shared" si="7"/>
        <v>9.2576621653698314</v>
      </c>
      <c r="AD30" s="204"/>
      <c r="AE30" s="274">
        <v>0</v>
      </c>
      <c r="AF30" s="274">
        <v>0</v>
      </c>
      <c r="AG30" s="278">
        <v>0</v>
      </c>
      <c r="AH30" s="278">
        <v>0</v>
      </c>
    </row>
    <row r="31" spans="1:34" x14ac:dyDescent="0.25">
      <c r="A31" s="58" t="s">
        <v>428</v>
      </c>
      <c r="B31" s="42" t="s">
        <v>162</v>
      </c>
      <c r="C31" s="255" t="s">
        <v>424</v>
      </c>
      <c r="D31" s="265" t="s">
        <v>424</v>
      </c>
      <c r="E31" s="264">
        <f t="shared" si="9"/>
        <v>6.9238052934365228</v>
      </c>
      <c r="F31" s="264">
        <f t="shared" si="8"/>
        <v>6.9238052934365228</v>
      </c>
      <c r="G31" s="254" t="s">
        <v>424</v>
      </c>
      <c r="H31" s="254">
        <v>-1.6447751197410119</v>
      </c>
      <c r="I31" s="255" t="s">
        <v>557</v>
      </c>
      <c r="J31" s="263">
        <v>0</v>
      </c>
      <c r="K31" s="265">
        <v>0</v>
      </c>
      <c r="L31" s="254">
        <v>7.7895480036418077</v>
      </c>
      <c r="M31" s="255" t="s">
        <v>557</v>
      </c>
      <c r="N31" s="263">
        <v>0.40817103854745279</v>
      </c>
      <c r="O31" s="265" t="s">
        <v>557</v>
      </c>
      <c r="P31" s="254">
        <v>0</v>
      </c>
      <c r="Q31" s="254">
        <v>0</v>
      </c>
      <c r="R31" s="263">
        <v>6.5156342548890702</v>
      </c>
      <c r="S31" s="265" t="s">
        <v>557</v>
      </c>
      <c r="T31" s="254">
        <v>0</v>
      </c>
      <c r="U31" s="254">
        <v>0</v>
      </c>
      <c r="V31" s="263">
        <v>0</v>
      </c>
      <c r="W31" s="265">
        <v>0</v>
      </c>
      <c r="X31" s="254">
        <v>0</v>
      </c>
      <c r="Y31" s="254">
        <v>0</v>
      </c>
      <c r="Z31" s="263">
        <v>0</v>
      </c>
      <c r="AA31" s="265">
        <v>0</v>
      </c>
      <c r="AB31" s="254">
        <f t="shared" si="6"/>
        <v>6.1447728839007958</v>
      </c>
      <c r="AC31" s="264">
        <f t="shared" si="7"/>
        <v>6.9238052934365228</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7.2950271489509397</v>
      </c>
      <c r="D33" s="263">
        <v>17.942594673368511</v>
      </c>
      <c r="E33" s="264">
        <f t="shared" si="9"/>
        <v>6.7201166733685076</v>
      </c>
      <c r="F33" s="264">
        <f t="shared" si="8"/>
        <v>6.7201166733685076</v>
      </c>
      <c r="G33" s="254">
        <v>0</v>
      </c>
      <c r="H33" s="254">
        <v>5.4246141489509387</v>
      </c>
      <c r="I33" s="254" t="str">
        <f>I31</f>
        <v>1;2;3;4</v>
      </c>
      <c r="J33" s="263">
        <v>0</v>
      </c>
      <c r="K33" s="263">
        <f>K31</f>
        <v>0</v>
      </c>
      <c r="L33" s="254">
        <v>0</v>
      </c>
      <c r="M33" s="254" t="str">
        <f>M31</f>
        <v>1;2;3;4</v>
      </c>
      <c r="N33" s="263">
        <v>0.11890462807396239</v>
      </c>
      <c r="O33" s="263" t="str">
        <f>O31</f>
        <v>1;2;3;4</v>
      </c>
      <c r="P33" s="254">
        <v>0</v>
      </c>
      <c r="Q33" s="254">
        <f>Q31</f>
        <v>0</v>
      </c>
      <c r="R33" s="263">
        <v>6.6012120452945453</v>
      </c>
      <c r="S33" s="263" t="str">
        <f>S31</f>
        <v>1;2;3;4</v>
      </c>
      <c r="T33" s="254">
        <v>0</v>
      </c>
      <c r="U33" s="254">
        <f>U31</f>
        <v>0</v>
      </c>
      <c r="V33" s="263">
        <v>0</v>
      </c>
      <c r="W33" s="263">
        <f>W31</f>
        <v>0</v>
      </c>
      <c r="X33" s="254">
        <v>0</v>
      </c>
      <c r="Y33" s="254">
        <f>Y31</f>
        <v>0</v>
      </c>
      <c r="Z33" s="263">
        <v>0</v>
      </c>
      <c r="AA33" s="263">
        <f>AA31</f>
        <v>0</v>
      </c>
      <c r="AB33" s="254">
        <f t="shared" si="6"/>
        <v>5.4246141489509387</v>
      </c>
      <c r="AC33" s="264">
        <f t="shared" si="7"/>
        <v>6.7201166733685076</v>
      </c>
      <c r="AE33" s="274">
        <v>0</v>
      </c>
      <c r="AF33" s="274">
        <f>AF31</f>
        <v>0</v>
      </c>
      <c r="AG33" s="278">
        <v>0</v>
      </c>
      <c r="AH33" s="278">
        <v>0</v>
      </c>
    </row>
    <row r="34" spans="1:34" ht="47.25" x14ac:dyDescent="0.25">
      <c r="A34" s="60" t="s">
        <v>61</v>
      </c>
      <c r="B34" s="59" t="s">
        <v>170</v>
      </c>
      <c r="C34" s="253">
        <f>SUM(C35:C38)</f>
        <v>44.377464447649331</v>
      </c>
      <c r="D34" s="261">
        <f t="shared" ref="D34:G34" si="10">SUM(D35:D38)</f>
        <v>44.377464447649331</v>
      </c>
      <c r="E34" s="262">
        <f t="shared" si="9"/>
        <v>35.025399447649328</v>
      </c>
      <c r="F34" s="262">
        <f t="shared" si="8"/>
        <v>35.025399447649328</v>
      </c>
      <c r="G34" s="253">
        <f t="shared" si="10"/>
        <v>0</v>
      </c>
      <c r="H34" s="253">
        <f>SUM(H35:H38)</f>
        <v>1.0538605517285209</v>
      </c>
      <c r="I34" s="253" t="s">
        <v>424</v>
      </c>
      <c r="J34" s="261">
        <f>SUM(J35:J38)</f>
        <v>0</v>
      </c>
      <c r="K34" s="261" t="s">
        <v>424</v>
      </c>
      <c r="L34" s="253">
        <f>SUM(L35:L38)</f>
        <v>33.971538895920808</v>
      </c>
      <c r="M34" s="253" t="s">
        <v>424</v>
      </c>
      <c r="N34" s="261">
        <f>SUM(N35:N38)</f>
        <v>1.0538605517285209</v>
      </c>
      <c r="O34" s="261" t="s">
        <v>424</v>
      </c>
      <c r="P34" s="253">
        <f>SUM(P35:P38)</f>
        <v>0</v>
      </c>
      <c r="Q34" s="253" t="s">
        <v>424</v>
      </c>
      <c r="R34" s="261">
        <f>SUM(R35:R38)</f>
        <v>33.971538895920808</v>
      </c>
      <c r="S34" s="261" t="s">
        <v>424</v>
      </c>
      <c r="T34" s="253">
        <f>SUM(T35:T38)</f>
        <v>0</v>
      </c>
      <c r="U34" s="253" t="s">
        <v>424</v>
      </c>
      <c r="V34" s="261">
        <f>SUM(V35:V38)</f>
        <v>0</v>
      </c>
      <c r="W34" s="261" t="s">
        <v>424</v>
      </c>
      <c r="X34" s="253">
        <f>SUM(X35:X38)</f>
        <v>0</v>
      </c>
      <c r="Y34" s="253" t="s">
        <v>424</v>
      </c>
      <c r="Z34" s="261">
        <f>SUM(Z35:Z38)</f>
        <v>0</v>
      </c>
      <c r="AA34" s="261" t="s">
        <v>424</v>
      </c>
      <c r="AB34" s="254">
        <f t="shared" si="6"/>
        <v>35.025399447649328</v>
      </c>
      <c r="AC34" s="264">
        <f t="shared" si="7"/>
        <v>35.025399447649328</v>
      </c>
      <c r="AD34" s="204"/>
      <c r="AE34" s="273">
        <f>SUM(AE35:AE38)</f>
        <v>0</v>
      </c>
      <c r="AF34" s="273" t="s">
        <v>424</v>
      </c>
      <c r="AG34" s="278">
        <v>0</v>
      </c>
      <c r="AH34" s="278">
        <v>0</v>
      </c>
    </row>
    <row r="35" spans="1:34" x14ac:dyDescent="0.25">
      <c r="A35" s="60" t="s">
        <v>169</v>
      </c>
      <c r="B35" s="42" t="s">
        <v>168</v>
      </c>
      <c r="C35" s="254">
        <v>1.1627465667515371</v>
      </c>
      <c r="D35" s="263">
        <v>1.1627465667515371</v>
      </c>
      <c r="E35" s="264">
        <f t="shared" si="9"/>
        <v>0.59968156675153717</v>
      </c>
      <c r="F35" s="264">
        <f t="shared" si="8"/>
        <v>0.59968156675153717</v>
      </c>
      <c r="G35" s="254">
        <v>0</v>
      </c>
      <c r="H35" s="254">
        <v>0.59968156675153717</v>
      </c>
      <c r="I35" s="255" t="s">
        <v>59</v>
      </c>
      <c r="J35" s="263">
        <v>0</v>
      </c>
      <c r="K35" s="265">
        <v>0</v>
      </c>
      <c r="L35" s="254">
        <v>0</v>
      </c>
      <c r="M35" s="254">
        <v>0</v>
      </c>
      <c r="N35" s="263">
        <v>0.59968156675153717</v>
      </c>
      <c r="O35" s="265" t="s">
        <v>59</v>
      </c>
      <c r="P35" s="254">
        <v>0</v>
      </c>
      <c r="Q35" s="255">
        <v>0</v>
      </c>
      <c r="R35" s="263">
        <v>0</v>
      </c>
      <c r="S35" s="265">
        <v>0</v>
      </c>
      <c r="T35" s="254">
        <v>0</v>
      </c>
      <c r="U35" s="255">
        <v>0</v>
      </c>
      <c r="V35" s="263">
        <v>0</v>
      </c>
      <c r="W35" s="265">
        <v>0</v>
      </c>
      <c r="X35" s="254">
        <v>0</v>
      </c>
      <c r="Y35" s="255">
        <v>0</v>
      </c>
      <c r="Z35" s="263">
        <v>0</v>
      </c>
      <c r="AA35" s="265">
        <v>0</v>
      </c>
      <c r="AB35" s="254">
        <f t="shared" si="6"/>
        <v>0.59968156675153717</v>
      </c>
      <c r="AC35" s="264">
        <f t="shared" si="7"/>
        <v>0.59968156675153717</v>
      </c>
      <c r="AD35" s="203"/>
      <c r="AE35" s="274">
        <v>0</v>
      </c>
      <c r="AF35" s="275">
        <v>0</v>
      </c>
      <c r="AG35" s="278">
        <v>0</v>
      </c>
      <c r="AH35" s="278">
        <v>0</v>
      </c>
    </row>
    <row r="36" spans="1:34" ht="31.5" x14ac:dyDescent="0.25">
      <c r="A36" s="60" t="s">
        <v>167</v>
      </c>
      <c r="B36" s="42" t="s">
        <v>166</v>
      </c>
      <c r="C36" s="254">
        <v>17.922436897215796</v>
      </c>
      <c r="D36" s="263">
        <v>17.922436897215796</v>
      </c>
      <c r="E36" s="264">
        <f t="shared" si="9"/>
        <v>17.922436897215796</v>
      </c>
      <c r="F36" s="264">
        <f t="shared" si="8"/>
        <v>17.922436897215796</v>
      </c>
      <c r="G36" s="254">
        <v>0</v>
      </c>
      <c r="H36" s="254">
        <v>0</v>
      </c>
      <c r="I36" s="254">
        <v>0</v>
      </c>
      <c r="J36" s="263">
        <v>0</v>
      </c>
      <c r="K36" s="265">
        <v>0</v>
      </c>
      <c r="L36" s="254">
        <v>17.922436897215796</v>
      </c>
      <c r="M36" s="254" t="s">
        <v>59</v>
      </c>
      <c r="N36" s="263">
        <v>0</v>
      </c>
      <c r="O36" s="265">
        <v>0</v>
      </c>
      <c r="P36" s="254">
        <v>0</v>
      </c>
      <c r="Q36" s="255">
        <v>0</v>
      </c>
      <c r="R36" s="263">
        <v>17.922436897215796</v>
      </c>
      <c r="S36" s="265" t="s">
        <v>59</v>
      </c>
      <c r="T36" s="254">
        <v>0</v>
      </c>
      <c r="U36" s="255">
        <v>0</v>
      </c>
      <c r="V36" s="263">
        <v>0</v>
      </c>
      <c r="W36" s="265">
        <v>0</v>
      </c>
      <c r="X36" s="254">
        <v>0</v>
      </c>
      <c r="Y36" s="255">
        <v>0</v>
      </c>
      <c r="Z36" s="263">
        <v>0</v>
      </c>
      <c r="AA36" s="265">
        <v>0</v>
      </c>
      <c r="AB36" s="254">
        <f t="shared" si="6"/>
        <v>17.922436897215796</v>
      </c>
      <c r="AC36" s="264">
        <f t="shared" si="7"/>
        <v>17.922436897215796</v>
      </c>
      <c r="AE36" s="274">
        <v>0</v>
      </c>
      <c r="AF36" s="275">
        <v>0</v>
      </c>
      <c r="AG36" s="278">
        <v>0</v>
      </c>
      <c r="AH36" s="278">
        <v>0</v>
      </c>
    </row>
    <row r="37" spans="1:34" x14ac:dyDescent="0.25">
      <c r="A37" s="60" t="s">
        <v>165</v>
      </c>
      <c r="B37" s="42" t="s">
        <v>164</v>
      </c>
      <c r="C37" s="254">
        <v>18.012072921941073</v>
      </c>
      <c r="D37" s="263">
        <v>18.012072921941073</v>
      </c>
      <c r="E37" s="264">
        <f t="shared" si="9"/>
        <v>9.2230729219410694</v>
      </c>
      <c r="F37" s="264">
        <f t="shared" si="8"/>
        <v>9.2230729219410694</v>
      </c>
      <c r="G37" s="254">
        <v>0</v>
      </c>
      <c r="H37" s="254">
        <v>0</v>
      </c>
      <c r="I37" s="254">
        <v>0</v>
      </c>
      <c r="J37" s="263">
        <v>0</v>
      </c>
      <c r="K37" s="265">
        <v>0</v>
      </c>
      <c r="L37" s="254">
        <v>9.2230729219410694</v>
      </c>
      <c r="M37" s="254" t="s">
        <v>59</v>
      </c>
      <c r="N37" s="263">
        <v>0</v>
      </c>
      <c r="O37" s="265">
        <v>0</v>
      </c>
      <c r="P37" s="254">
        <v>0</v>
      </c>
      <c r="Q37" s="255">
        <v>0</v>
      </c>
      <c r="R37" s="263">
        <v>9.2230729219410694</v>
      </c>
      <c r="S37" s="265" t="s">
        <v>59</v>
      </c>
      <c r="T37" s="254">
        <v>0</v>
      </c>
      <c r="U37" s="255">
        <v>0</v>
      </c>
      <c r="V37" s="263">
        <v>0</v>
      </c>
      <c r="W37" s="265">
        <v>0</v>
      </c>
      <c r="X37" s="254">
        <v>0</v>
      </c>
      <c r="Y37" s="255">
        <v>0</v>
      </c>
      <c r="Z37" s="263">
        <v>0</v>
      </c>
      <c r="AA37" s="265">
        <v>0</v>
      </c>
      <c r="AB37" s="254">
        <f t="shared" si="6"/>
        <v>9.2230729219410694</v>
      </c>
      <c r="AC37" s="264">
        <f t="shared" si="7"/>
        <v>9.2230729219410694</v>
      </c>
      <c r="AE37" s="274">
        <v>0</v>
      </c>
      <c r="AF37" s="275">
        <v>0</v>
      </c>
      <c r="AG37" s="278">
        <v>0</v>
      </c>
      <c r="AH37" s="278">
        <v>0</v>
      </c>
    </row>
    <row r="38" spans="1:34" x14ac:dyDescent="0.25">
      <c r="A38" s="60" t="s">
        <v>163</v>
      </c>
      <c r="B38" s="42" t="s">
        <v>162</v>
      </c>
      <c r="C38" s="254">
        <v>7.2802080617409244</v>
      </c>
      <c r="D38" s="263">
        <v>7.2802080617409244</v>
      </c>
      <c r="E38" s="264">
        <f t="shared" si="9"/>
        <v>7.2802080617409253</v>
      </c>
      <c r="F38" s="264">
        <f t="shared" si="8"/>
        <v>7.2802080617409253</v>
      </c>
      <c r="G38" s="254">
        <v>0</v>
      </c>
      <c r="H38" s="254">
        <v>0.45417898497698367</v>
      </c>
      <c r="I38" s="254" t="s">
        <v>557</v>
      </c>
      <c r="J38" s="263">
        <v>0</v>
      </c>
      <c r="K38" s="265">
        <v>0</v>
      </c>
      <c r="L38" s="254">
        <v>6.826029076763942</v>
      </c>
      <c r="M38" s="254" t="s">
        <v>557</v>
      </c>
      <c r="N38" s="263">
        <v>0.45417898497698367</v>
      </c>
      <c r="O38" s="265" t="s">
        <v>557</v>
      </c>
      <c r="P38" s="254">
        <v>0</v>
      </c>
      <c r="Q38" s="255">
        <v>0</v>
      </c>
      <c r="R38" s="263">
        <v>6.826029076763942</v>
      </c>
      <c r="S38" s="265" t="s">
        <v>557</v>
      </c>
      <c r="T38" s="254">
        <v>0</v>
      </c>
      <c r="U38" s="255">
        <v>0</v>
      </c>
      <c r="V38" s="263">
        <v>0</v>
      </c>
      <c r="W38" s="265">
        <v>0</v>
      </c>
      <c r="X38" s="254">
        <v>0</v>
      </c>
      <c r="Y38" s="255">
        <v>0</v>
      </c>
      <c r="Z38" s="263">
        <v>0</v>
      </c>
      <c r="AA38" s="265">
        <v>0</v>
      </c>
      <c r="AB38" s="254">
        <f t="shared" si="6"/>
        <v>7.2802080617409253</v>
      </c>
      <c r="AC38" s="264">
        <f t="shared" si="7"/>
        <v>7.2802080617409253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2</v>
      </c>
      <c r="F46" s="264">
        <f t="shared" si="8"/>
        <v>2</v>
      </c>
      <c r="G46" s="254">
        <v>0</v>
      </c>
      <c r="H46" s="254">
        <v>0</v>
      </c>
      <c r="I46" s="255">
        <v>0</v>
      </c>
      <c r="J46" s="263">
        <v>0</v>
      </c>
      <c r="K46" s="265">
        <v>0</v>
      </c>
      <c r="L46" s="254">
        <v>0</v>
      </c>
      <c r="M46" s="255">
        <v>0</v>
      </c>
      <c r="N46" s="263">
        <v>0</v>
      </c>
      <c r="O46" s="265">
        <v>0</v>
      </c>
      <c r="P46" s="254">
        <v>0</v>
      </c>
      <c r="Q46" s="255">
        <v>0</v>
      </c>
      <c r="R46" s="263">
        <v>2</v>
      </c>
      <c r="S46" s="265" t="s">
        <v>59</v>
      </c>
      <c r="T46" s="254">
        <v>0</v>
      </c>
      <c r="U46" s="255">
        <v>0</v>
      </c>
      <c r="V46" s="263">
        <v>0</v>
      </c>
      <c r="W46" s="265">
        <v>0</v>
      </c>
      <c r="X46" s="254">
        <v>2</v>
      </c>
      <c r="Y46" s="255">
        <v>0</v>
      </c>
      <c r="Z46" s="263">
        <v>0</v>
      </c>
      <c r="AA46" s="265">
        <v>0</v>
      </c>
      <c r="AB46" s="254">
        <f t="shared" si="6"/>
        <v>2</v>
      </c>
      <c r="AC46" s="264">
        <f t="shared" si="7"/>
        <v>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2</v>
      </c>
      <c r="F54" s="264">
        <f t="shared" si="8"/>
        <v>2</v>
      </c>
      <c r="G54" s="254">
        <v>0</v>
      </c>
      <c r="H54" s="254" t="b">
        <v>0</v>
      </c>
      <c r="I54" s="255" t="s">
        <v>59</v>
      </c>
      <c r="J54" s="263">
        <v>0</v>
      </c>
      <c r="K54" s="265">
        <v>0</v>
      </c>
      <c r="L54" s="254">
        <v>0</v>
      </c>
      <c r="M54" s="255">
        <v>0</v>
      </c>
      <c r="N54" s="263">
        <v>0</v>
      </c>
      <c r="O54" s="265">
        <v>0</v>
      </c>
      <c r="P54" s="254">
        <v>0</v>
      </c>
      <c r="Q54" s="255">
        <v>0</v>
      </c>
      <c r="R54" s="263">
        <v>2</v>
      </c>
      <c r="S54" s="265" t="s">
        <v>59</v>
      </c>
      <c r="T54" s="254">
        <v>0</v>
      </c>
      <c r="U54" s="255">
        <v>0</v>
      </c>
      <c r="V54" s="263">
        <v>0</v>
      </c>
      <c r="W54" s="265">
        <v>0</v>
      </c>
      <c r="X54" s="254">
        <v>2</v>
      </c>
      <c r="Y54" s="255">
        <v>0</v>
      </c>
      <c r="Z54" s="263">
        <v>0</v>
      </c>
      <c r="AA54" s="265">
        <v>0</v>
      </c>
      <c r="AB54" s="254">
        <f t="shared" si="6"/>
        <v>2</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37.101520047216688</v>
      </c>
      <c r="D56" s="263">
        <v>44.377464447649324</v>
      </c>
      <c r="E56" s="264">
        <f t="shared" si="9"/>
        <v>44.377464447649324</v>
      </c>
      <c r="F56" s="264">
        <f t="shared" si="8"/>
        <v>44.377464447649324</v>
      </c>
      <c r="G56" s="254">
        <v>0</v>
      </c>
      <c r="H56" s="254">
        <v>37.101520047216688</v>
      </c>
      <c r="I56" s="255" t="s">
        <v>59</v>
      </c>
      <c r="J56" s="263">
        <v>0</v>
      </c>
      <c r="K56" s="265">
        <v>0</v>
      </c>
      <c r="L56" s="254">
        <v>0</v>
      </c>
      <c r="M56" s="255">
        <v>0</v>
      </c>
      <c r="N56" s="263">
        <v>0</v>
      </c>
      <c r="O56" s="265">
        <v>0</v>
      </c>
      <c r="P56" s="254">
        <v>0</v>
      </c>
      <c r="Q56" s="255">
        <v>0</v>
      </c>
      <c r="R56" s="263">
        <v>44.377464447649324</v>
      </c>
      <c r="S56" s="265" t="s">
        <v>59</v>
      </c>
      <c r="T56" s="254">
        <v>0</v>
      </c>
      <c r="U56" s="255">
        <v>0</v>
      </c>
      <c r="V56" s="263">
        <v>0</v>
      </c>
      <c r="W56" s="265">
        <v>0</v>
      </c>
      <c r="X56" s="254">
        <v>0</v>
      </c>
      <c r="Y56" s="255">
        <v>0</v>
      </c>
      <c r="Z56" s="263">
        <v>0</v>
      </c>
      <c r="AA56" s="265">
        <v>0</v>
      </c>
      <c r="AB56" s="254">
        <f t="shared" si="6"/>
        <v>37.101520047216688</v>
      </c>
      <c r="AC56" s="264">
        <f t="shared" si="7"/>
        <v>44.377464447649324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2</v>
      </c>
      <c r="F61" s="264">
        <f t="shared" si="8"/>
        <v>2</v>
      </c>
      <c r="G61" s="254">
        <v>0</v>
      </c>
      <c r="H61" s="254" t="b">
        <v>0</v>
      </c>
      <c r="I61" s="255" t="s">
        <v>59</v>
      </c>
      <c r="J61" s="263">
        <v>0</v>
      </c>
      <c r="K61" s="265">
        <v>0</v>
      </c>
      <c r="L61" s="254">
        <v>0</v>
      </c>
      <c r="M61" s="255">
        <v>0</v>
      </c>
      <c r="N61" s="263">
        <v>0</v>
      </c>
      <c r="O61" s="265">
        <v>0</v>
      </c>
      <c r="P61" s="254">
        <v>0</v>
      </c>
      <c r="Q61" s="255">
        <v>0</v>
      </c>
      <c r="R61" s="263">
        <v>2</v>
      </c>
      <c r="S61" s="265" t="s">
        <v>59</v>
      </c>
      <c r="T61" s="254">
        <v>0</v>
      </c>
      <c r="U61" s="255">
        <v>0</v>
      </c>
      <c r="V61" s="263">
        <v>0</v>
      </c>
      <c r="W61" s="265">
        <v>0</v>
      </c>
      <c r="X61" s="254">
        <v>2</v>
      </c>
      <c r="Y61" s="255">
        <v>0</v>
      </c>
      <c r="Z61" s="263">
        <v>0</v>
      </c>
      <c r="AA61" s="265">
        <v>0</v>
      </c>
      <c r="AB61" s="254">
        <f t="shared" si="6"/>
        <v>2</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N_00.0085.000085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Техническое перевооружение системы телемеханики и регистратора аварийных событий на ПС 220 кВ Чулымская</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46751</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94325.640069999994</v>
      </c>
      <c r="Q26" s="173" t="s">
        <v>424</v>
      </c>
      <c r="R26" s="175">
        <f>SUM(R27:R86)</f>
        <v>94325.640069999994</v>
      </c>
      <c r="S26" s="173" t="s">
        <v>424</v>
      </c>
      <c r="T26" s="173" t="s">
        <v>424</v>
      </c>
      <c r="U26" s="173" t="s">
        <v>424</v>
      </c>
      <c r="V26" s="173" t="s">
        <v>424</v>
      </c>
      <c r="W26" s="173" t="s">
        <v>424</v>
      </c>
      <c r="X26" s="173" t="s">
        <v>424</v>
      </c>
      <c r="Y26" s="173" t="s">
        <v>424</v>
      </c>
      <c r="Z26" s="173" t="s">
        <v>424</v>
      </c>
      <c r="AA26" s="173" t="s">
        <v>424</v>
      </c>
      <c r="AB26" s="175">
        <f>SUM(AB27:AB86)</f>
        <v>9352.0650000000005</v>
      </c>
      <c r="AC26" s="173" t="s">
        <v>424</v>
      </c>
      <c r="AD26" s="175">
        <f>SUM(AD27:AD86)</f>
        <v>11222.477999999999</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9352.0650000000005</v>
      </c>
      <c r="AY26" s="175">
        <f t="shared" si="46"/>
        <v>11222.477999999999</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87229.860069999995</v>
      </c>
      <c r="Q27" s="205" t="s">
        <v>515</v>
      </c>
      <c r="R27" s="206">
        <v>87229.860069999995</v>
      </c>
      <c r="S27" s="205" t="s">
        <v>516</v>
      </c>
      <c r="T27" s="205" t="s">
        <v>516</v>
      </c>
      <c r="U27" s="205">
        <v>7</v>
      </c>
      <c r="V27" s="205">
        <v>6</v>
      </c>
      <c r="W27" s="205" t="s">
        <v>517</v>
      </c>
      <c r="X27" s="205" t="s">
        <v>518</v>
      </c>
      <c r="Y27" s="205" t="s">
        <v>519</v>
      </c>
      <c r="Z27" s="205">
        <v>1</v>
      </c>
      <c r="AA27" s="205" t="s">
        <v>520</v>
      </c>
      <c r="AB27" s="206">
        <v>8789</v>
      </c>
      <c r="AC27" s="205" t="s">
        <v>521</v>
      </c>
      <c r="AD27" s="206">
        <v>10546.8</v>
      </c>
      <c r="AE27" s="247">
        <f>IF(IFERROR(AD27-AY27,"нд")&lt;0,0,IFERROR(AD27-AY27,"нд"))</f>
        <v>0</v>
      </c>
      <c r="AF27" s="205">
        <v>32009320956</v>
      </c>
      <c r="AG27" s="205" t="s">
        <v>522</v>
      </c>
      <c r="AH27" s="205" t="s">
        <v>523</v>
      </c>
      <c r="AI27" s="207">
        <v>44043</v>
      </c>
      <c r="AJ27" s="207">
        <v>44027</v>
      </c>
      <c r="AK27" s="207">
        <v>44039</v>
      </c>
      <c r="AL27" s="207">
        <v>44067</v>
      </c>
      <c r="AM27" s="205" t="s">
        <v>424</v>
      </c>
      <c r="AN27" s="205" t="s">
        <v>424</v>
      </c>
      <c r="AO27" s="205" t="s">
        <v>424</v>
      </c>
      <c r="AP27" s="205" t="s">
        <v>424</v>
      </c>
      <c r="AQ27" s="207">
        <v>44087</v>
      </c>
      <c r="AR27" s="207">
        <v>44083</v>
      </c>
      <c r="AS27" s="207">
        <v>44087</v>
      </c>
      <c r="AT27" s="207">
        <v>44083</v>
      </c>
      <c r="AU27" s="207">
        <v>44165</v>
      </c>
      <c r="AV27" s="205" t="s">
        <v>424</v>
      </c>
      <c r="AW27" s="205" t="s">
        <v>424</v>
      </c>
      <c r="AX27" s="208">
        <v>8789</v>
      </c>
      <c r="AY27" s="208">
        <v>10546.8</v>
      </c>
      <c r="AZ27" s="206" t="s">
        <v>524</v>
      </c>
      <c r="BA27" s="206" t="s">
        <v>512</v>
      </c>
      <c r="BB27" s="206" t="s">
        <v>525</v>
      </c>
      <c r="BC27" s="206" t="s">
        <v>526</v>
      </c>
      <c r="BD27" s="206" t="str">
        <f>CONCATENATE(BB27,", ",BA27,", ",N27,", ","договор № ",BC27)</f>
        <v>ООО "Инженерный центр "Энергосервис", ТМЦ, Поставка оборудования телемеханики, договор № ПД-20-00201 от 09.09.2020</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514</v>
      </c>
      <c r="P28" s="206">
        <v>7095.7800000000007</v>
      </c>
      <c r="Q28" s="205" t="s">
        <v>515</v>
      </c>
      <c r="R28" s="206">
        <v>7095.7800000000007</v>
      </c>
      <c r="S28" s="205" t="s">
        <v>529</v>
      </c>
      <c r="T28" s="205" t="s">
        <v>529</v>
      </c>
      <c r="U28" s="205">
        <v>8</v>
      </c>
      <c r="V28" s="205">
        <v>8</v>
      </c>
      <c r="W28" s="205" t="s">
        <v>530</v>
      </c>
      <c r="X28" s="205" t="s">
        <v>531</v>
      </c>
      <c r="Y28" s="205" t="s">
        <v>519</v>
      </c>
      <c r="Z28" s="205">
        <v>1</v>
      </c>
      <c r="AA28" s="205" t="s">
        <v>532</v>
      </c>
      <c r="AB28" s="206">
        <v>563.06500000000005</v>
      </c>
      <c r="AC28" s="205" t="s">
        <v>533</v>
      </c>
      <c r="AD28" s="206">
        <v>675.678</v>
      </c>
      <c r="AE28" s="247">
        <f t="shared" ref="AE28:AE86" si="49">IF(IFERROR(AD28-AY28,"нд")&lt;0,0,IFERROR(AD28-AY28,"нд"))</f>
        <v>0</v>
      </c>
      <c r="AF28" s="205" t="s">
        <v>534</v>
      </c>
      <c r="AG28" s="205" t="s">
        <v>522</v>
      </c>
      <c r="AH28" s="205" t="s">
        <v>523</v>
      </c>
      <c r="AI28" s="207">
        <v>43585</v>
      </c>
      <c r="AJ28" s="207">
        <v>43575</v>
      </c>
      <c r="AK28" s="207">
        <v>43586</v>
      </c>
      <c r="AL28" s="207">
        <v>43612</v>
      </c>
      <c r="AM28" s="205" t="s">
        <v>424</v>
      </c>
      <c r="AN28" s="205" t="s">
        <v>424</v>
      </c>
      <c r="AO28" s="205" t="s">
        <v>424</v>
      </c>
      <c r="AP28" s="205" t="s">
        <v>424</v>
      </c>
      <c r="AQ28" s="207">
        <v>43632</v>
      </c>
      <c r="AR28" s="207">
        <v>43643</v>
      </c>
      <c r="AS28" s="207">
        <v>43632</v>
      </c>
      <c r="AT28" s="207">
        <v>43643</v>
      </c>
      <c r="AU28" s="207">
        <v>44165</v>
      </c>
      <c r="AV28" s="205" t="s">
        <v>424</v>
      </c>
      <c r="AW28" s="205" t="s">
        <v>424</v>
      </c>
      <c r="AX28" s="206">
        <v>563.06500000000005</v>
      </c>
      <c r="AY28" s="206">
        <v>675.678</v>
      </c>
      <c r="AZ28" s="206" t="s">
        <v>535</v>
      </c>
      <c r="BA28" s="206" t="s">
        <v>527</v>
      </c>
      <c r="BB28" s="206" t="s">
        <v>533</v>
      </c>
      <c r="BC28" s="206" t="s">
        <v>536</v>
      </c>
      <c r="BD28" s="206" t="str">
        <f t="shared" ref="BD28:BD86" si="50">CONCATENATE(BB28,", ",BA28,", ",N28,", ","договор № ",BC28)</f>
        <v>ООО "ИНЕРДЖИ", ПИР, Проектно-изыскательские работы по реконструкции системы телемеханики на ПС 220 кВ АО "Электромагистраль", договор № ИП-19-00177 от 27.06.2019</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N_00.0085.000085</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Техническое перевооружение системы телемеханики и регистратора аварийных событий на ПС 220 кВ Чулымская</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551</v>
      </c>
    </row>
    <row r="22" spans="1:2" x14ac:dyDescent="0.25">
      <c r="A22" s="153" t="s">
        <v>305</v>
      </c>
      <c r="B22" s="153" t="s">
        <v>556</v>
      </c>
    </row>
    <row r="23" spans="1:2" x14ac:dyDescent="0.25">
      <c r="A23" s="153" t="s">
        <v>287</v>
      </c>
      <c r="B23" s="153" t="s">
        <v>539</v>
      </c>
    </row>
    <row r="24" spans="1:2" x14ac:dyDescent="0.25">
      <c r="A24" s="153" t="s">
        <v>306</v>
      </c>
      <c r="B24" s="153" t="s">
        <v>424</v>
      </c>
    </row>
    <row r="25" spans="1:2" x14ac:dyDescent="0.25">
      <c r="A25" s="154" t="s">
        <v>307</v>
      </c>
      <c r="B25" s="171">
        <v>46751</v>
      </c>
    </row>
    <row r="26" spans="1:2" x14ac:dyDescent="0.25">
      <c r="A26" s="154" t="s">
        <v>308</v>
      </c>
      <c r="B26" s="156" t="s">
        <v>555</v>
      </c>
    </row>
    <row r="27" spans="1:2" x14ac:dyDescent="0.25">
      <c r="A27" s="156" t="str">
        <f>CONCATENATE("Стоимость проекта в прогнозных ценах, млн. руб. с НДС")</f>
        <v>Стоимость проекта в прогнозных ценах, млн. руб. с НДС</v>
      </c>
      <c r="B27" s="167">
        <v>52.760434651708884</v>
      </c>
    </row>
    <row r="28" spans="1:2" ht="93.75" customHeight="1" x14ac:dyDescent="0.25">
      <c r="A28" s="155" t="s">
        <v>309</v>
      </c>
      <c r="B28" s="158" t="s">
        <v>540</v>
      </c>
    </row>
    <row r="29" spans="1:2" ht="28.5" x14ac:dyDescent="0.25">
      <c r="A29" s="156" t="s">
        <v>310</v>
      </c>
      <c r="B29" s="167">
        <f>'7. Паспорт отчет о закупке'!$AB$26*1.2/1000</f>
        <v>11.222478000000001</v>
      </c>
    </row>
    <row r="30" spans="1:2" ht="28.5" x14ac:dyDescent="0.25">
      <c r="A30" s="156" t="s">
        <v>311</v>
      </c>
      <c r="B30" s="167">
        <f>'7. Паспорт отчет о закупке'!$AD$26/1000</f>
        <v>11.222477999999999</v>
      </c>
    </row>
    <row r="31" spans="1:2" x14ac:dyDescent="0.25">
      <c r="A31" s="155" t="s">
        <v>312</v>
      </c>
      <c r="B31" s="157"/>
    </row>
    <row r="32" spans="1:2" ht="28.5" x14ac:dyDescent="0.25">
      <c r="A32" s="156" t="s">
        <v>313</v>
      </c>
      <c r="B32" s="167">
        <f>SUM(SUMIF(B33,"&gt;0",B33),SUMIF(B37,"&gt;0",B37),SUMIF(B41,"&gt;0",B41),SUMIF(B45,"&gt;0",B45),SUMIF(B49,"&gt;0",B49),SUMIF(B53,"&gt;0",B53))</f>
        <v>0.675678</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f>IF(VLOOKUP(2,'7. Паспорт отчет о закупке'!$A$27:$CD$86,52,0)="ИП",VLOOKUP(2,'7. Паспорт отчет о закупке'!$A$27:$CD$86,30,0)/1000,"нд")</f>
        <v>0.675678</v>
      </c>
    </row>
    <row r="38" spans="1:2" x14ac:dyDescent="0.25">
      <c r="A38" s="164" t="s">
        <v>314</v>
      </c>
      <c r="B38" s="157">
        <f>IF(B37="нд","нд",$B37/$B$27*100)</f>
        <v>1.2806528309715415</v>
      </c>
    </row>
    <row r="39" spans="1:2" x14ac:dyDescent="0.25">
      <c r="A39" s="164" t="s">
        <v>315</v>
      </c>
      <c r="B39" s="157">
        <f>IF(VLOOKUP(2,'7. Паспорт отчет о закупке'!$A$27:$CD$86,52,0)="ИП",VLOOKUP(2,'7. Паспорт отчет о закупке'!$A$27:$CD$86,51,0)/1000,"нд")</f>
        <v>0.675678</v>
      </c>
    </row>
    <row r="40" spans="1:2" x14ac:dyDescent="0.25">
      <c r="A40" s="164" t="s">
        <v>436</v>
      </c>
      <c r="B40" s="157">
        <f>IF(VLOOKUP(2,'7. Паспорт отчет о закупке'!$A$27:$CD$86,52,0)="ИП",VLOOKUP(2,'7. Паспорт отчет о закупке'!$A$27:$CD$86,50,0)/1000,"нд")</f>
        <v>0.56306500000000004</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10.546799999999999</v>
      </c>
    </row>
    <row r="58" spans="1:2" ht="30" x14ac:dyDescent="0.25">
      <c r="A58" s="164" t="s">
        <v>432</v>
      </c>
      <c r="B58" s="157">
        <f>IF(VLOOKUP(1,'7. Паспорт отчет о закупке'!$A$27:$CD$86,52,0)="ПД",VLOOKUP(1,'7. Паспорт отчет о закупке'!$A$27:$CD$86,30,0)/1000,"нд")</f>
        <v>10.546799999999999</v>
      </c>
    </row>
    <row r="59" spans="1:2" x14ac:dyDescent="0.25">
      <c r="A59" s="164" t="s">
        <v>314</v>
      </c>
      <c r="B59" s="157">
        <f>IF(B58="нд","нд",$B58/$B$27*100)</f>
        <v>19.989979365453152</v>
      </c>
    </row>
    <row r="60" spans="1:2" x14ac:dyDescent="0.25">
      <c r="A60" s="164" t="s">
        <v>315</v>
      </c>
      <c r="B60" s="157">
        <f>IF(VLOOKUP(1,'7. Паспорт отчет о закупке'!$A$27:$CD$86,52,0)="ПД",VLOOKUP(1,'7. Паспорт отчет о закупке'!$A$27:$CD$86,51,0)/1000,"нд")</f>
        <v>10.546799999999999</v>
      </c>
    </row>
    <row r="61" spans="1:2" x14ac:dyDescent="0.25">
      <c r="A61" s="164" t="s">
        <v>436</v>
      </c>
      <c r="B61" s="157">
        <f>IF(VLOOKUP(1,'7. Паспорт отчет о закупке'!$A$27:$CD$86,52,0)="ПД",VLOOKUP(1,'7. Паспорт отчет о закупке'!$A$27:$CD$86,50,0)/1000,"нд")</f>
        <v>8.7889999999999997</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19.989979365453152</v>
      </c>
      <c r="C86" s="188"/>
      <c r="D86" s="189"/>
      <c r="E86" s="188"/>
      <c r="F86" s="188"/>
      <c r="G86" s="188"/>
    </row>
    <row r="87" spans="1:7" x14ac:dyDescent="0.25">
      <c r="A87" s="159" t="s">
        <v>321</v>
      </c>
      <c r="B87" s="162">
        <f>SUMIF('7. Паспорт отчет о закупке'!$BA$27:$BA$86,"ПИР",'7. Паспорт отчет о закупке'!$AD$27:$AD$86)/1000/$B$27*100</f>
        <v>1.2806528309715415</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11.22247800000001</v>
      </c>
    </row>
    <row r="90" spans="1:7" x14ac:dyDescent="0.25">
      <c r="A90" s="154" t="s">
        <v>435</v>
      </c>
      <c r="B90" s="167">
        <f>IFERROR(SUM(B91*1.2/$B$27*100),0)</f>
        <v>21.2706321964247</v>
      </c>
    </row>
    <row r="91" spans="1:7" x14ac:dyDescent="0.25">
      <c r="A91" s="154" t="s">
        <v>440</v>
      </c>
      <c r="B91" s="167">
        <f>'6.2. Паспорт фин осв ввод'!D34-'6.2. Паспорт фин осв ввод'!E34</f>
        <v>9.3520650000000032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"Инженерный центр "Энергосервис", ТМЦ, Поставка оборудования телемеханики, договор № ПД-20-00201 от 09.09.2020
ООО "ИНЕРДЖИ", ПИР, Проектно-изыскательские работы по реконструкции системы телемеханики на ПС 220 кВ АО "Электромагистраль", договор № ИП-19-00177 от 27.06.2019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оборудования телемеханики</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30.11.2020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N_00.0085.000085</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Техническое перевооружение системы телемеханики и регистратора аварийных событий на ПС 220 кВ Чулымская</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N_00.0085.000085</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Техническое перевооружение системы телемеханики и регистратора аварийных событий на ПС 220 кВ Чулымская</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N_00.0085.000085</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Техническое перевооружение системы телемеханики и регистратора аварийных событий на ПС 220 кВ Чулымская</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N_00.0085.000085</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Техническое перевооружение системы телемеханики и регистратора аварийных событий на ПС 220 кВ Чулымская</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N_00.0085.000085</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Техническое перевооружение системы телемеханики и регистратора аварийных событий на ПС 220 кВ Чулымская</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N_00.0085.000085</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Техническое перевооружение системы телемеханики и регистратора аварийных событий на ПС 220 кВ Чулымская</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N_00.0085.000085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Техническое перевооружение системы телемеханики и регистратора аварийных событий на ПС 220 кВ Чулымская</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N_00.0085.000085</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Техническое перевооружение системы телемеханики и регистратора аварийных событий на ПС 220 кВ Чулымская</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43466</v>
      </c>
      <c r="D25" s="285">
        <v>44099</v>
      </c>
      <c r="E25" s="285">
        <v>43466</v>
      </c>
      <c r="F25" s="285">
        <v>46384</v>
      </c>
      <c r="G25" s="286">
        <v>0.3125</v>
      </c>
      <c r="H25" s="286" t="s">
        <v>424</v>
      </c>
      <c r="I25" s="280" t="s">
        <v>541</v>
      </c>
      <c r="J25" s="280" t="s">
        <v>424</v>
      </c>
      <c r="L25" s="246"/>
      <c r="N25" s="238" t="str">
        <f>CONCATENATE($A$12,A25)</f>
        <v>N_00.0085.0000851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N_00.0085.0000851.1.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N_00.0085.0000851.2.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N_00.0085.0000851.2.1.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N_00.0085.0000851.3.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N_00.0085.0000851.4.</v>
      </c>
    </row>
    <row r="31" spans="1:14" x14ac:dyDescent="0.25">
      <c r="A31" s="281" t="s">
        <v>461</v>
      </c>
      <c r="B31" s="281" t="s">
        <v>462</v>
      </c>
      <c r="C31" s="285">
        <v>43466</v>
      </c>
      <c r="D31" s="285">
        <v>43643</v>
      </c>
      <c r="E31" s="285">
        <v>43466</v>
      </c>
      <c r="F31" s="285">
        <v>46200</v>
      </c>
      <c r="G31" s="286" t="s">
        <v>424</v>
      </c>
      <c r="H31" s="286" t="s">
        <v>424</v>
      </c>
      <c r="I31" s="280" t="s">
        <v>542</v>
      </c>
      <c r="J31" s="281" t="s">
        <v>424</v>
      </c>
      <c r="N31" s="238" t="str">
        <f t="shared" si="0"/>
        <v>N_00.0085.0000851.5.</v>
      </c>
    </row>
    <row r="32" spans="1:14" x14ac:dyDescent="0.25">
      <c r="A32" s="281" t="s">
        <v>463</v>
      </c>
      <c r="B32" s="281" t="s">
        <v>464</v>
      </c>
      <c r="C32" s="285">
        <v>43703</v>
      </c>
      <c r="D32" s="285">
        <v>44099</v>
      </c>
      <c r="E32" s="285">
        <v>43703</v>
      </c>
      <c r="F32" s="285">
        <v>46384</v>
      </c>
      <c r="G32" s="286" t="s">
        <v>424</v>
      </c>
      <c r="H32" s="286" t="s">
        <v>424</v>
      </c>
      <c r="I32" s="280" t="s">
        <v>542</v>
      </c>
      <c r="J32" s="281" t="s">
        <v>424</v>
      </c>
      <c r="N32" s="238" t="str">
        <f t="shared" si="0"/>
        <v>N_00.0085.0000851.6.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N_00.0085.0000851.7.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N_00.0085.0000851.8.</v>
      </c>
    </row>
    <row r="35" spans="1:14" x14ac:dyDescent="0.25">
      <c r="A35" s="281" t="s">
        <v>469</v>
      </c>
      <c r="B35" s="281" t="s">
        <v>470</v>
      </c>
      <c r="C35" s="285">
        <v>45069</v>
      </c>
      <c r="D35" s="285" t="s">
        <v>424</v>
      </c>
      <c r="E35" s="285">
        <v>45046</v>
      </c>
      <c r="F35" s="285">
        <v>46384</v>
      </c>
      <c r="G35" s="286" t="s">
        <v>424</v>
      </c>
      <c r="H35" s="286" t="s">
        <v>424</v>
      </c>
      <c r="I35" s="280" t="s">
        <v>519</v>
      </c>
      <c r="J35" s="281" t="s">
        <v>424</v>
      </c>
      <c r="N35" s="238" t="str">
        <f t="shared" si="0"/>
        <v>N_00.0085.0000851.9.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N_00.0085.0000851.10.</v>
      </c>
    </row>
    <row r="37" spans="1:14" x14ac:dyDescent="0.25">
      <c r="A37" s="281" t="s">
        <v>473</v>
      </c>
      <c r="B37" s="281" t="s">
        <v>474</v>
      </c>
      <c r="C37" s="285">
        <v>43703</v>
      </c>
      <c r="D37" s="285">
        <v>44099</v>
      </c>
      <c r="E37" s="285">
        <v>43703</v>
      </c>
      <c r="F37" s="285">
        <v>46290</v>
      </c>
      <c r="G37" s="286" t="s">
        <v>424</v>
      </c>
      <c r="H37" s="286" t="s">
        <v>424</v>
      </c>
      <c r="I37" s="280" t="s">
        <v>542</v>
      </c>
      <c r="J37" s="281" t="s">
        <v>424</v>
      </c>
      <c r="N37" s="238" t="str">
        <f t="shared" si="0"/>
        <v>N_00.0085.0000851.11.</v>
      </c>
    </row>
    <row r="38" spans="1:14" x14ac:dyDescent="0.25">
      <c r="A38" s="280">
        <v>2</v>
      </c>
      <c r="B38" s="280" t="s">
        <v>510</v>
      </c>
      <c r="C38" s="285">
        <v>44042</v>
      </c>
      <c r="D38" s="285">
        <v>45747</v>
      </c>
      <c r="E38" s="285">
        <v>44042</v>
      </c>
      <c r="F38" s="285">
        <v>46384</v>
      </c>
      <c r="G38" s="286">
        <v>1</v>
      </c>
      <c r="H38" s="286" t="s">
        <v>424</v>
      </c>
      <c r="I38" s="280" t="s">
        <v>541</v>
      </c>
      <c r="J38" s="280" t="s">
        <v>424</v>
      </c>
      <c r="N38" s="238" t="str">
        <f t="shared" si="0"/>
        <v>N_00.0085.0000852</v>
      </c>
    </row>
    <row r="39" spans="1:14" ht="173.25" customHeight="1" x14ac:dyDescent="0.25">
      <c r="A39" s="282" t="s">
        <v>475</v>
      </c>
      <c r="B39" s="281" t="s">
        <v>476</v>
      </c>
      <c r="C39" s="285">
        <v>45717</v>
      </c>
      <c r="D39" s="285">
        <v>45747</v>
      </c>
      <c r="E39" s="285">
        <v>46325</v>
      </c>
      <c r="F39" s="285">
        <v>46384</v>
      </c>
      <c r="G39" s="286" t="s">
        <v>424</v>
      </c>
      <c r="H39" s="286" t="s">
        <v>424</v>
      </c>
      <c r="I39" s="280" t="s">
        <v>543</v>
      </c>
      <c r="J39" s="281" t="s">
        <v>424</v>
      </c>
      <c r="N39" s="238" t="str">
        <f t="shared" si="0"/>
        <v>N_00.0085.0000852.1.</v>
      </c>
    </row>
    <row r="40" spans="1:14" ht="63" x14ac:dyDescent="0.25">
      <c r="A40" s="282" t="s">
        <v>477</v>
      </c>
      <c r="B40" s="281" t="s">
        <v>478</v>
      </c>
      <c r="C40" s="285">
        <v>44042</v>
      </c>
      <c r="D40" s="285">
        <v>44083</v>
      </c>
      <c r="E40" s="285">
        <v>44042</v>
      </c>
      <c r="F40" s="285">
        <v>44083</v>
      </c>
      <c r="G40" s="286">
        <v>1</v>
      </c>
      <c r="H40" s="286" t="s">
        <v>424</v>
      </c>
      <c r="I40" s="280" t="s">
        <v>519</v>
      </c>
      <c r="J40" s="281" t="s">
        <v>424</v>
      </c>
      <c r="N40" s="238" t="str">
        <f t="shared" si="0"/>
        <v>N_00.0085.0000852.2.</v>
      </c>
    </row>
    <row r="41" spans="1:14" x14ac:dyDescent="0.25">
      <c r="A41" s="280">
        <v>3</v>
      </c>
      <c r="B41" s="280" t="s">
        <v>479</v>
      </c>
      <c r="C41" s="285">
        <v>44083</v>
      </c>
      <c r="D41" s="285">
        <v>46016</v>
      </c>
      <c r="E41" s="285">
        <v>44083</v>
      </c>
      <c r="F41" s="285">
        <v>46741</v>
      </c>
      <c r="G41" s="286">
        <v>1</v>
      </c>
      <c r="H41" s="286" t="s">
        <v>424</v>
      </c>
      <c r="I41" s="280" t="s">
        <v>541</v>
      </c>
      <c r="J41" s="280" t="s">
        <v>424</v>
      </c>
      <c r="N41" s="238" t="str">
        <f t="shared" si="0"/>
        <v>N_00.0085.0000853</v>
      </c>
    </row>
    <row r="42" spans="1:14" x14ac:dyDescent="0.25">
      <c r="A42" s="281" t="s">
        <v>480</v>
      </c>
      <c r="B42" s="281" t="s">
        <v>481</v>
      </c>
      <c r="C42" s="285">
        <v>45748</v>
      </c>
      <c r="D42" s="285">
        <v>45778</v>
      </c>
      <c r="E42" s="285">
        <v>46478</v>
      </c>
      <c r="F42" s="285">
        <v>46508</v>
      </c>
      <c r="G42" s="286" t="s">
        <v>424</v>
      </c>
      <c r="H42" s="286" t="s">
        <v>424</v>
      </c>
      <c r="I42" s="280" t="s">
        <v>543</v>
      </c>
      <c r="J42" s="281" t="s">
        <v>424</v>
      </c>
      <c r="N42" s="238" t="str">
        <f t="shared" si="0"/>
        <v>N_00.0085.0000853.1.</v>
      </c>
    </row>
    <row r="43" spans="1:14" ht="63" x14ac:dyDescent="0.25">
      <c r="A43" s="281" t="s">
        <v>482</v>
      </c>
      <c r="B43" s="281" t="s">
        <v>483</v>
      </c>
      <c r="C43" s="285">
        <v>44083</v>
      </c>
      <c r="D43" s="285">
        <v>44175</v>
      </c>
      <c r="E43" s="285">
        <v>44083</v>
      </c>
      <c r="F43" s="285">
        <v>44175</v>
      </c>
      <c r="G43" s="286">
        <v>1</v>
      </c>
      <c r="H43" s="286" t="s">
        <v>424</v>
      </c>
      <c r="I43" s="280" t="s">
        <v>519</v>
      </c>
      <c r="J43" s="281" t="s">
        <v>424</v>
      </c>
      <c r="N43" s="238" t="str">
        <f t="shared" si="0"/>
        <v>N_00.0085.0000853.2.</v>
      </c>
    </row>
    <row r="44" spans="1:14" x14ac:dyDescent="0.25">
      <c r="A44" s="281" t="s">
        <v>484</v>
      </c>
      <c r="B44" s="281" t="s">
        <v>485</v>
      </c>
      <c r="C44" s="285">
        <v>45778</v>
      </c>
      <c r="D44" s="285">
        <v>45991</v>
      </c>
      <c r="E44" s="285">
        <v>46448</v>
      </c>
      <c r="F44" s="285">
        <v>46568</v>
      </c>
      <c r="G44" s="286" t="s">
        <v>424</v>
      </c>
      <c r="H44" s="286" t="s">
        <v>424</v>
      </c>
      <c r="I44" s="280" t="s">
        <v>543</v>
      </c>
      <c r="J44" s="281" t="s">
        <v>424</v>
      </c>
      <c r="N44" s="238" t="str">
        <f t="shared" si="0"/>
        <v>N_00.0085.0000853.3.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N_00.0085.0000853.4.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N_00.0085.0000853.5.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N_00.0085.0000853.6.</v>
      </c>
    </row>
    <row r="48" spans="1:14" x14ac:dyDescent="0.25">
      <c r="A48" s="280">
        <v>4</v>
      </c>
      <c r="B48" s="280" t="s">
        <v>492</v>
      </c>
      <c r="C48" s="285">
        <v>46017</v>
      </c>
      <c r="D48" s="285">
        <v>46021</v>
      </c>
      <c r="E48" s="285">
        <v>46674</v>
      </c>
      <c r="F48" s="285">
        <v>46751</v>
      </c>
      <c r="G48" s="286" t="s">
        <v>424</v>
      </c>
      <c r="H48" s="286" t="s">
        <v>424</v>
      </c>
      <c r="I48" s="280" t="s">
        <v>541</v>
      </c>
      <c r="J48" s="280" t="s">
        <v>424</v>
      </c>
      <c r="N48" s="238" t="str">
        <f t="shared" si="0"/>
        <v>N_00.0085.0000854</v>
      </c>
    </row>
    <row r="49" spans="1:14" x14ac:dyDescent="0.25">
      <c r="A49" s="281" t="s">
        <v>493</v>
      </c>
      <c r="B49" s="281" t="s">
        <v>494</v>
      </c>
      <c r="C49" s="285">
        <v>46017</v>
      </c>
      <c r="D49" s="285">
        <v>46020</v>
      </c>
      <c r="E49" s="285">
        <v>46674</v>
      </c>
      <c r="F49" s="285">
        <v>46677</v>
      </c>
      <c r="G49" s="286" t="s">
        <v>424</v>
      </c>
      <c r="H49" s="286" t="s">
        <v>424</v>
      </c>
      <c r="I49" s="280" t="s">
        <v>543</v>
      </c>
      <c r="J49" s="281" t="s">
        <v>424</v>
      </c>
      <c r="N49" s="238" t="str">
        <f t="shared" si="0"/>
        <v>N_00.0085.0000854.1.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N_00.0085.0000854.2.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N_00.0085.0000854.3.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N_00.0085.0000854.4.</v>
      </c>
    </row>
    <row r="53" spans="1:14" x14ac:dyDescent="0.25">
      <c r="A53" s="281" t="s">
        <v>501</v>
      </c>
      <c r="B53" s="284" t="s">
        <v>502</v>
      </c>
      <c r="C53" s="285">
        <v>46020</v>
      </c>
      <c r="D53" s="285">
        <v>46021</v>
      </c>
      <c r="E53" s="285">
        <v>46704</v>
      </c>
      <c r="F53" s="285">
        <v>46751</v>
      </c>
      <c r="G53" s="286" t="s">
        <v>424</v>
      </c>
      <c r="H53" s="286" t="s">
        <v>424</v>
      </c>
      <c r="I53" s="280" t="s">
        <v>543</v>
      </c>
      <c r="J53" s="281" t="s">
        <v>424</v>
      </c>
      <c r="N53" s="238" t="str">
        <f t="shared" si="0"/>
        <v>N_00.0085.0000854.5.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N_00.0085.0000854.6.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2025-08-08T10:17:49Z</dcterms:modified>
</cp:coreProperties>
</file>