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D8711631-2252-4B80-A257-14BFC2D34132}"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48" i="5"/>
  <c r="BD42" i="5"/>
  <c r="AE31" i="5"/>
  <c r="AE64" i="5"/>
  <c r="AE84" i="5"/>
  <c r="BD53" i="5"/>
  <c r="AE41" i="5"/>
  <c r="AE28" i="5"/>
  <c r="H32" i="5"/>
  <c r="AE36" i="5"/>
  <c r="D32" i="5"/>
  <c r="E32" i="5"/>
  <c r="AE34" i="5"/>
  <c r="AE53" i="5"/>
  <c r="B44" i="22"/>
  <c r="AE78" i="5"/>
  <c r="AE33" i="5"/>
  <c r="BD36" i="5"/>
  <c r="AE47" i="5"/>
  <c r="AE83" i="5"/>
  <c r="BD55" i="5"/>
  <c r="BD49" i="5" l="1"/>
  <c r="BD47" i="5"/>
  <c r="BD50" i="5"/>
  <c r="BD27"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Z27" i="15" l="1"/>
  <c r="Z24" i="15" s="1"/>
  <c r="F30" i="15"/>
  <c r="F31" i="15"/>
  <c r="F33" i="15"/>
  <c r="D24" i="15"/>
  <c r="F28" i="15" l="1"/>
  <c r="AE27" i="15"/>
  <c r="AE24" i="15" s="1"/>
  <c r="R27" i="15"/>
  <c r="R24" i="15" s="1"/>
  <c r="N27" i="15"/>
  <c r="F27" i="15" s="1"/>
  <c r="F29" i="15"/>
  <c r="E31" i="15"/>
  <c r="E29" i="15"/>
  <c r="V27" i="15"/>
  <c r="V24" i="15" s="1"/>
  <c r="AC28" i="15"/>
  <c r="E33" i="15"/>
  <c r="AC33" i="15"/>
  <c r="N24" i="15"/>
  <c r="F24" i="15" s="1"/>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<sst xmlns="http://schemas.openxmlformats.org/spreadsheetml/2006/main" count="4502" uniqueCount="568">
  <si>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</si>
  <si>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</si>
  <si>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</si>
  <si>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</si>
  <si>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</si>
  <si>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</si>
  <si>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</si>
  <si>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</si>
  <si>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</si>
  <si>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</si>
  <si>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</si>
  <si>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</si>
  <si>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</si>
  <si>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</si>
  <si>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</si>
  <si>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</si>
  <si>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</si>
  <si>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</si>
  <si>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</si>
  <si>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</si>
  <si>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</si>
  <si>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</si>
  <si>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</si>
  <si>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</si>
  <si>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</si>
  <si>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</si>
  <si>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</si>
  <si>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</si>
  <si>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</si>
  <si>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</si>
  <si>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</si>
  <si>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</si>
  <si>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</si>
  <si>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</si>
  <si>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</si>
  <si>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</si>
  <si>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</si>
  <si>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</si>
  <si>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</si>
  <si>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</si>
  <si>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</si>
  <si>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</si>
  <si>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</si>
  <si>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</si>
  <si>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</si>
  <si>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</si>
  <si>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</si>
  <si>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</si>
  <si>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</si>
  <si>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</si>
  <si>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</si>
  <si>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</si>
  <si>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</si>
  <si>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</si>
  <si>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</si>
  <si>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</si>
  <si>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</si>
  <si>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</si>
  <si>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</si>
  <si>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</si>
  <si>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</si>
  <si>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</si>
  <si>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</si>
  <si>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</si>
  <si>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</si>
  <si>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</si>
  <si>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</si>
  <si>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</si>
  <si>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</si>
  <si>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</si>
  <si>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</si>
  <si>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</si>
  <si>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</si>
  <si>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</si>
  <si>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</si>
  <si>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</si>
  <si>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</si>
  <si>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</si>
  <si>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</si>
  <si>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</si>
  <si>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</si>
  <si>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</si>
  <si>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</si>
  <si>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</si>
  <si>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</si>
  <si>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</si>
  <si>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</si>
  <si>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</si>
  <si>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</si>
  <si>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</si>
  <si>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</si>
  <si>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</si>
  <si>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</si>
  <si>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</si>
  <si>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</si>
  <si>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</si>
  <si>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</si>
  <si>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</si>
  <si>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</si>
  <si>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</si>
  <si>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</si>
  <si>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</si>
  <si>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</si>
  <si>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</si>
  <si>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</si>
  <si>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</si>
  <si>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</si>
  <si>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</si>
  <si>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</si>
  <si>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</si>
  <si>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</si>
  <si>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</si>
  <si>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</si>
  <si>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</si>
  <si>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</si>
  <si>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</si>
  <si>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</si>
  <si>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</si>
  <si>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</si>
  <si>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</si>
  <si>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</si>
  <si>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</si>
  <si>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</si>
  <si>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</si>
  <si>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</si>
  <si>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</si>
  <si>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</si>
  <si>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</si>
  <si>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</si>
  <si>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</si>
  <si>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</si>
  <si>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</si>
  <si>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</si>
  <si>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</si>
  <si>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</si>
  <si>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</si>
  <si>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</si>
  <si>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</si>
  <si>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</si>
  <si>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</si>
  <si>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</si>
  <si>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</si>
  <si>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</si>
  <si>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</si>
  <si>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</si>
  <si>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</si>
  <si>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</si>
  <si>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</si>
  <si>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</si>
  <si>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</si>
  <si>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</si>
  <si>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</si>
  <si>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</si>
  <si>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</si>
  <si>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</si>
  <si>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</si>
  <si>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</si>
  <si>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</si>
  <si>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</si>
  <si>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</si>
  <si>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</si>
  <si>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</si>
  <si>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</si>
  <si>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</si>
  <si>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</si>
  <si>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</si>
  <si>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</si>
  <si>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</si>
  <si>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</si>
  <si>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</si>
  <si>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</si>
  <si>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</si>
  <si>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</si>
  <si>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</si>
  <si>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</si>
  <si>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</si>
  <si>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</si>
  <si>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</si>
  <si>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</si>
  <si>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</si>
  <si>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</si>
  <si>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</si>
  <si>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</si>
  <si>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</si>
  <si>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</si>
  <si>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</si>
  <si>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</si>
  <si>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</si>
  <si>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</si>
  <si>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</si>
  <si>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</si>
  <si>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</si>
  <si>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</si>
  <si>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</si>
  <si>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</si>
  <si>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</si>
  <si>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</si>
  <si>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</si>
  <si>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</si>
  <si>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</si>
  <si>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</si>
  <si>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</si>
  <si>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</si>
  <si>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</si>
  <si>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</si>
  <si>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</si>
  <si>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</si>
  <si>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</si>
  <si>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</si>
  <si>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</si>
  <si>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</si>
  <si>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</si>
  <si>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</si>
  <si>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</si>
  <si>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</si>
  <si>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</si>
  <si>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</si>
  <si>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</si>
  <si>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</si>
  <si>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</si>
  <si>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</si>
  <si>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</si>
  <si>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</si>
  <si>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</si>
  <si>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</si>
  <si>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</si>
  <si>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</si>
  <si>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</si>
  <si>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</si>
  <si>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</si>
  <si>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</si>
  <si>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</si>
  <si>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</si>
  <si>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</si>
  <si>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</si>
  <si>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</si>
  <si>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</si>
  <si>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</si>
  <si>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</si>
  <si>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</si>
  <si>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</si>
  <si>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</si>
  <si>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</si>
  <si>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</si>
  <si>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</si>
  <si>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</si>
  <si>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</si>
  <si>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</si>
  <si>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</si>
  <si>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</si>
  <si>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</si>
  <si>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</si>
  <si>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</si>
  <si>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</si>
  <si>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</si>
  <si>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</si>
  <si>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</si>
  <si>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</si>
  <si>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</si>
  <si>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</si>
  <si>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</si>
  <si>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</si>
  <si>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</si>
  <si>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</si>
  <si>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</si>
  <si>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</si>
  <si>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</si>
  <si>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</si>
  <si>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</si>
  <si>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</si>
  <si>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</si>
  <si>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</si>
  <si>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</si>
  <si>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</si>
  <si>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</si>
  <si>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</si>
  <si>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</si>
  <si>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</si>
  <si>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</si>
  <si>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</si>
  <si>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</si>
  <si>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</si>
  <si>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</si>
  <si>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</si>
  <si>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</si>
  <si>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</si>
  <si>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</si>
  <si>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</si>
  <si>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</si>
  <si>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</si>
  <si>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</si>
  <si>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</si>
  <si>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</si>
  <si>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</si>
  <si>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</si>
  <si>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</si>
  <si>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</si>
  <si>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</si>
  <si>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</si>
  <si>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</si>
  <si>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</si>
  <si>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</si>
  <si>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</si>
  <si>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</si>
  <si>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</si>
  <si>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</si>
  <si>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</si>
  <si>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</si>
  <si>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</si>
  <si>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</si>
  <si>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</si>
  <si>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</si>
  <si>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</si>
  <si>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</si>
  <si>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</si>
  <si>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</si>
  <si>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</si>
  <si>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</si>
  <si>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</si>
  <si>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</si>
  <si>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</si>
  <si>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</si>
  <si>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</si>
  <si>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</si>
  <si>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</si>
  <si>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</si>
  <si>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</si>
  <si>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</si>
  <si>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</si>
  <si>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</si>
  <si>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</si>
  <si>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</si>
  <si>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</si>
  <si>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</si>
  <si>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</si>
  <si>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</si>
  <si>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</si>
  <si>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</si>
  <si>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</si>
  <si>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</si>
  <si>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</si>
  <si>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</si>
  <si>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</si>
  <si>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</si>
  <si>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</si>
  <si>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</si>
  <si>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</si>
  <si>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</si>
  <si>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</si>
  <si>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</si>
  <si>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</si>
  <si>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</si>
  <si>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</si>
  <si>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</si>
  <si>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</si>
  <si>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</si>
  <si>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</si>
  <si>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</si>
  <si>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</si>
  <si>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</si>
  <si>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</si>
  <si>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</si>
  <si>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</si>
  <si>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</si>
  <si>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</si>
  <si>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</si>
  <si>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</si>
  <si>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</si>
  <si>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</si>
  <si>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</si>
  <si>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</si>
  <si>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</si>
  <si>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</si>
  <si>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</si>
  <si>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</si>
  <si>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</si>
  <si>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</si>
  <si>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</si>
  <si>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</si>
  <si>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</si>
  <si>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</si>
  <si>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</si>
  <si>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</si>
  <si>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</si>
  <si>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</si>
  <si>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</si>
  <si>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</si>
  <si>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</si>
  <si>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</si>
  <si>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</si>
  <si>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</si>
  <si>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</si>
  <si>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</si>
  <si>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</si>
  <si>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</si>
  <si>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</si>
  <si>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</si>
  <si>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</si>
  <si>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</si>
  <si>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</si>
  <si>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</si>
  <si>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</si>
  <si>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</si>
  <si>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</si>
  <si>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</si>
  <si>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</si>
  <si>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</si>
  <si>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</si>
  <si>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</si>
  <si>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</si>
  <si>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</si>
  <si>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</si>
  <si>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</si>
  <si>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</si>
  <si>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</si>
  <si>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</si>
  <si>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</si>
  <si>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</si>
  <si>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</si>
  <si>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</si>
  <si>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</si>
  <si>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</si>
  <si>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</si>
  <si>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</si>
  <si>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</si>
  <si>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</si>
  <si>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</si>
  <si>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</si>
  <si>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</si>
  <si>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</si>
  <si>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</si>
  <si>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</si>
  <si>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</si>
  <si>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</si>
  <si>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</si>
  <si>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</si>
  <si>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</si>
  <si>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</si>
  <si>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</si>
  <si>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</si>
  <si>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</si>
  <si>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</si>
  <si>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Производственная база со складским и гаражным хозяйством</t>
  </si>
  <si>
    <t>Утвержденный план</t>
  </si>
  <si>
    <t>Предложение по корректировке утвержденного плана</t>
  </si>
  <si>
    <t>M_00.0058.000058</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</si>
  <si>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</si>
  <si>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</si>
  <si>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</si>
  <si>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</si>
  <si>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</si>
  <si>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</si>
  <si>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</si>
  <si>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</si>
  <si>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</si>
  <si>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</si>
  <si>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</si>
  <si>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</si>
  <si>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</si>
  <si>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</si>
  <si>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</si>
  <si>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</si>
  <si>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</si>
  <si>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</si>
  <si>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</si>
  <si>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</si>
  <si>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</si>
  <si>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</si>
  <si>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</si>
  <si>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</si>
  <si>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</si>
  <si>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</si>
  <si>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</si>
  <si>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</si>
  <si>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</si>
  <si>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</si>
  <si>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</si>
  <si>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</si>
  <si>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</si>
  <si>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</si>
  <si>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</si>
  <si>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</si>
  <si>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</si>
  <si>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</si>
  <si>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</si>
  <si>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</si>
  <si>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</si>
  <si>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</si>
  <si>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</si>
  <si>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</si>
  <si>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</si>
  <si>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</si>
  <si>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</si>
  <si>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</si>
  <si>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</si>
  <si>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</si>
  <si>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</si>
  <si>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</si>
  <si>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</si>
  <si>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</si>
  <si>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</si>
  <si>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</si>
  <si>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</si>
  <si>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</si>
  <si>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</si>
  <si>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</si>
  <si>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</si>
  <si>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</si>
  <si>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</si>
  <si>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</si>
  <si>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</si>
  <si>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</si>
  <si>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 xml:space="preserve">По состоянию на дату ракрытия информации: 
Отклонение прогнозной стоимости реализации проекта обусловлено ростом стоимости неисполненных обязательств подрядной организацией ООО "Проект-Срой" с учетом решения суда </t>
  </si>
  <si>
    <t>ПИР, СМР, ПНР</t>
  </si>
  <si>
    <t>Исполнение функций технического заказчика по строительству объекта "Производственная база со складским и гаражным хозяйством"</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</si>
  <si>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</si>
  <si>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</si>
  <si>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Конкурентные переговоры</t>
  </si>
  <si>
    <t>ООО Компания "ПроектСтрой"</t>
  </si>
  <si>
    <t>48920,00</t>
  </si>
  <si>
    <t>-</t>
  </si>
  <si>
    <t>АО "РЭМиС"</t>
  </si>
  <si>
    <t>да</t>
  </si>
  <si>
    <t>https://www.roseltorg.ru/</t>
  </si>
  <si>
    <t>ИП</t>
  </si>
  <si>
    <t>СМР</t>
  </si>
  <si>
    <t>ИП-19-00197 от 25.06.2019</t>
  </si>
  <si>
    <t>СМР, ПНР</t>
  </si>
  <si>
    <t>Выполнение строительно-монтажных и пусконаладочных работ по устройству внутреннего противопожарного водопровода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</si>
  <si>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Запрос предложений в электронной форме</t>
  </si>
  <si>
    <t>ОБЩЕСТВО С ОГРАНИЧЕННОЙ ОТВЕТСТВЕННОСТЬЮ "АМПЕР. КОМ"</t>
  </si>
  <si>
    <t>ИП-25-00212 от 06.06.2025</t>
  </si>
  <si>
    <t>Выполнение строительно-монтажных и пусконаладочных работ по устройству эвакуационных выходов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</si>
  <si>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32514792766 </t>
  </si>
  <si>
    <t>Несостоявшаяся закупочная процедура (низкая стоимость лота)</t>
  </si>
  <si>
    <t>Закупочная процедура признана несостоявшейся</t>
  </si>
  <si>
    <t>Услуга</t>
  </si>
  <si>
    <t>Аренда земельных участков</t>
  </si>
  <si>
    <t>Закупка у единственного поставщика</t>
  </si>
  <si>
    <t>Закупка у единственного поставщика (подрядчика, исполнителя)</t>
  </si>
  <si>
    <t>ТУ Росимущества в Новосибирской области</t>
  </si>
  <si>
    <t>нет</t>
  </si>
  <si>
    <t>п. 7.10.2.4 Положения о закупке товаров, работ, услуг для нужд АО "РЭС" и его дочерних и зависимых обществ</t>
  </si>
  <si>
    <t>ГД</t>
  </si>
  <si>
    <t>Протокол №7</t>
  </si>
  <si>
    <t>У</t>
  </si>
  <si>
    <t>№397-рз от 24.07.2019</t>
  </si>
  <si>
    <t>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</si>
  <si>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</si>
  <si>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</si>
  <si>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</si>
  <si>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Проектно-сметная документация утвержденная приказами: № 781 от 02.11.2022; 
№ 781/1 от 11.09.2023</t>
  </si>
  <si>
    <t>см. комментарии ниже по этапам</t>
  </si>
  <si>
    <t>Смещение срока обусловлено несостоявшимися закупочными процедурами (не состоялись дважды)</t>
  </si>
  <si>
    <t>Отклонение обусловлено результатом судебных разбирательств</t>
  </si>
  <si>
    <t>г. Новосибирск</t>
  </si>
  <si>
    <t>не требуется</t>
  </si>
  <si>
    <t>+</t>
  </si>
  <si>
    <t>не относится</t>
  </si>
  <si>
    <t>32,99 МВА</t>
  </si>
  <si>
    <t xml:space="preserve">1. Обеспечения самостоятельной хозяйственной деятельности для исполнения договора №ЭМ-2 о порядке использования объектов электросетевого хозяйства между АО «Электромагистраль» и ПАО «ФСК ЕЭС» посредством создания складского комплекса, гаражей для хранения техники, задействовонной в производственном процессе.
</t>
  </si>
  <si>
    <t>Создание условий для содержания техники, оборудования, автотранспорта, непосредственно принимающей участие в регулируемом виде деятельности, а также создание условий по хранению ТМЦ, необходимых для осуществления производственной деятельности по ремонту, эксплуатации, реконструкции оборудования субъекта энергетики.</t>
  </si>
  <si>
    <t>27416,31 тыс. руб. с НДС на 1 подсобное хозяйство ПС</t>
  </si>
  <si>
    <t>1 этап - достройка здания холодного склада;
2 этап - строительство гаража на 20 машиномест;
3 этап - достройка гаража на 5 машиномест.</t>
  </si>
  <si>
    <t>Исполнение договора №ЭМ-2 о порядке использования объектов электросетевого хозяйства между АО «Электромагистраль» и ПАО «ФСК ЕЭС».</t>
  </si>
  <si>
    <t>С</t>
  </si>
  <si>
    <t>Сибирский Федеральный округ, Новосибирская область, г. Новосибирск</t>
  </si>
  <si>
    <t>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</si>
</sst>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510</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446</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548</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549</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555</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556</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556</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556</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557</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556</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558</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556</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556</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556</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557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557</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82.248917105416211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t="s">
        <v>424</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559</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4.9397898362879999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4.1164915302400003</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M_00.0058.000058</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507</v>
      </c>
      <c r="F20" s="452"/>
      <c r="G20" s="439" t="s">
        <v>448</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447</v>
      </c>
      <c r="F22" s="271" t="s">
        <v>506</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80.053595819525242</v>
      </c>
      <c r="D24" s="261">
        <f t="shared" ref="D24:G24" si="0">D25+D26+D27+D32+D33</f>
        <v>82.248917105416211</v>
      </c>
      <c r="E24" s="262">
        <f>J24+N24+R24+V24+Z24+AE24</f>
        <v>4.9397898362879999</v>
      </c>
      <c r="F24" s="262">
        <f t="shared" ref="F24:F26" si="1">N24+R24+V24+Z24+AE24</f>
        <v>0</v>
      </c>
      <c r="G24" s="253">
        <f t="shared" si="0"/>
        <v>1.4321927999999999</v>
      </c>
      <c r="H24" s="253">
        <f>H25+H26+H27+H32+H33</f>
        <v>0.69611022439949877</v>
      </c>
      <c r="I24" s="253" t="s">
        <v>424</v>
      </c>
      <c r="J24" s="261">
        <f>J25+J26+J27+J32+J33</f>
        <v>4.9397898362879999</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0.69611022439949877</v>
      </c>
      <c r="AC24" s="264">
        <f>J24+N24+R24+V24+Z24</f>
        <v>4.9397898362879999</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66.801271386961957</v>
      </c>
      <c r="D27" s="261">
        <v>5.3099855262399558</v>
      </c>
      <c r="E27" s="264">
        <f>J27+N27+R27+V27+Z27+AE27</f>
        <v>4.1164915302400011</v>
      </c>
      <c r="F27" s="264">
        <f t="shared" ref="F27:F68" si="8">N27+R27+V27+Z27+AE27</f>
        <v>0</v>
      </c>
      <c r="G27" s="253">
        <v>1.4321927999999999</v>
      </c>
      <c r="H27" s="253">
        <f>SUM(H28:H31)</f>
        <v>0</v>
      </c>
      <c r="I27" s="253" t="s">
        <v>424</v>
      </c>
      <c r="J27" s="261">
        <f>SUM(J28:J31)</f>
        <v>4.1164915302400011</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4.1164915302400011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t="s">
        <v>567</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4.1164915302400011</v>
      </c>
      <c r="F29" s="264">
        <f t="shared" si="8"/>
        <v>0</v>
      </c>
      <c r="G29" s="254" t="s">
        <v>424</v>
      </c>
      <c r="H29" s="254">
        <v>0</v>
      </c>
      <c r="I29" s="255">
        <v>0</v>
      </c>
      <c r="J29" s="263">
        <v>4.1164915302400011</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4.1164915302400011</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13.252324432563285</v>
      </c>
      <c r="D33" s="263">
        <v>76.938931579176256</v>
      </c>
      <c r="E33" s="264">
        <f t="shared" si="9"/>
        <v>0.82329830604799914</v>
      </c>
      <c r="F33" s="264">
        <f t="shared" si="8"/>
        <v>0</v>
      </c>
      <c r="G33" s="254">
        <v>0</v>
      </c>
      <c r="H33" s="254">
        <v>0.69611022439949877</v>
      </c>
      <c r="I33" s="254">
        <f>I31</f>
        <v>0</v>
      </c>
      <c r="J33" s="263">
        <v>0.82329830604799914</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0.69611022439949877</v>
      </c>
      <c r="AC33" s="264">
        <f t="shared" si="7"/>
        <v>0.82329830604799914</v>
      </c>
      <c r="AE33" s="274">
        <v>0</v>
      </c>
      <c r="AF33" s="274">
        <f>AF31</f>
        <v>0</v>
      </c>
      <c r="AG33" s="278">
        <v>0</v>
      </c>
      <c r="AH33" s="278">
        <v>0</v>
      </c>
    </row>
    <row r="34" spans="1:34" ht="47.25" x14ac:dyDescent="0.25">
      <c r="A34" s="60" t="s">
        <v>61</v>
      </c>
      <c r="B34" s="59" t="s">
        <v>170</v>
      </c>
      <c r="C34" s="253">
        <f>SUM(C35:C38)</f>
        <v>74.726603750240002</v>
      </c>
      <c r="D34" s="261">
        <f t="shared" ref="D34:G34" si="10">SUM(D35:D38)</f>
        <v>74.726603750240002</v>
      </c>
      <c r="E34" s="262">
        <f t="shared" si="9"/>
        <v>4.1164915302400003</v>
      </c>
      <c r="F34" s="262">
        <f t="shared" si="8"/>
        <v>0</v>
      </c>
      <c r="G34" s="253">
        <f t="shared" si="10"/>
        <v>0</v>
      </c>
      <c r="H34" s="253">
        <f>SUM(H35:H38)</f>
        <v>0</v>
      </c>
      <c r="I34" s="253" t="s">
        <v>424</v>
      </c>
      <c r="J34" s="261">
        <f>SUM(J35:J38)</f>
        <v>4.1164915302400003</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4.1164915302400003</v>
      </c>
      <c r="AD34" s="204"/>
      <c r="AE34" s="273">
        <f>SUM(AE35:AE38)</f>
        <v>0</v>
      </c>
      <c r="AF34" s="273" t="s">
        <v>424</v>
      </c>
      <c r="AG34" s="278">
        <v>0</v>
      </c>
      <c r="AH34" s="278">
        <v>0</v>
      </c>
    </row>
    <row r="35" spans="1:34" x14ac:dyDescent="0.25">
      <c r="A35" s="60" t="s">
        <v>169</v>
      </c>
      <c r="B35" s="42" t="s">
        <v>168</v>
      </c>
      <c r="C35" s="254">
        <v>3.096355</v>
      </c>
      <c r="D35" s="263">
        <v>3.096355</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68.771153470240009</v>
      </c>
      <c r="D36" s="263">
        <v>68.771153470240009</v>
      </c>
      <c r="E36" s="264">
        <f t="shared" si="9"/>
        <v>4.1164915302400003</v>
      </c>
      <c r="F36" s="264">
        <f t="shared" si="8"/>
        <v>0</v>
      </c>
      <c r="G36" s="254">
        <v>0</v>
      </c>
      <c r="H36" s="254">
        <v>0</v>
      </c>
      <c r="I36" s="254">
        <v>0</v>
      </c>
      <c r="J36" s="263">
        <v>4.1164915302400003</v>
      </c>
      <c r="K36" s="265" t="s">
        <v>60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4.1164915302400003</v>
      </c>
      <c r="AE36" s="274">
        <v>0</v>
      </c>
      <c r="AF36" s="275">
        <v>0</v>
      </c>
      <c r="AG36" s="278">
        <v>0</v>
      </c>
      <c r="AH36" s="278">
        <v>0</v>
      </c>
    </row>
    <row r="37" spans="1:34" x14ac:dyDescent="0.25">
      <c r="A37" s="60" t="s">
        <v>165</v>
      </c>
      <c r="B37" s="42" t="s">
        <v>164</v>
      </c>
      <c r="C37" s="254">
        <v>0.34410099999999999</v>
      </c>
      <c r="D37" s="263">
        <v>0.34410099999999999</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2.5149942800000002</v>
      </c>
      <c r="D38" s="263">
        <v>2.5149942800000002</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3</v>
      </c>
      <c r="D54" s="263">
        <v>3</v>
      </c>
      <c r="E54" s="264">
        <f t="shared" si="9"/>
        <v>1</v>
      </c>
      <c r="F54" s="264">
        <f t="shared" si="8"/>
        <v>1</v>
      </c>
      <c r="G54" s="254">
        <v>0</v>
      </c>
      <c r="H54" s="254">
        <v>1</v>
      </c>
      <c r="I54" s="255" t="s">
        <v>59</v>
      </c>
      <c r="J54" s="263">
        <v>0</v>
      </c>
      <c r="K54" s="265">
        <v>0</v>
      </c>
      <c r="L54" s="254">
        <v>0</v>
      </c>
      <c r="M54" s="255">
        <v>0</v>
      </c>
      <c r="N54" s="263">
        <v>1</v>
      </c>
      <c r="O54" s="265">
        <v>0</v>
      </c>
      <c r="P54" s="254">
        <v>0</v>
      </c>
      <c r="Q54" s="255">
        <v>0</v>
      </c>
      <c r="R54" s="263">
        <v>0</v>
      </c>
      <c r="S54" s="265">
        <v>0</v>
      </c>
      <c r="T54" s="254">
        <v>0</v>
      </c>
      <c r="U54" s="255">
        <v>0</v>
      </c>
      <c r="V54" s="263">
        <v>0</v>
      </c>
      <c r="W54" s="265">
        <v>0</v>
      </c>
      <c r="X54" s="254">
        <v>0</v>
      </c>
      <c r="Y54" s="255">
        <v>0</v>
      </c>
      <c r="Z54" s="263">
        <v>0</v>
      </c>
      <c r="AA54" s="265">
        <v>0</v>
      </c>
      <c r="AB54" s="254">
        <f t="shared" si="6"/>
        <v>1</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73.008149438875705</v>
      </c>
      <c r="D56" s="263">
        <v>74.726603750240017</v>
      </c>
      <c r="E56" s="264">
        <f t="shared" si="9"/>
        <v>4.1164915302400003</v>
      </c>
      <c r="F56" s="264">
        <f t="shared" si="8"/>
        <v>0.91111673856000019</v>
      </c>
      <c r="G56" s="254">
        <v>0</v>
      </c>
      <c r="H56" s="254">
        <v>2.3980372188756873</v>
      </c>
      <c r="I56" s="255" t="s">
        <v>59</v>
      </c>
      <c r="J56" s="263">
        <v>3.2053747916799997</v>
      </c>
      <c r="K56" s="265">
        <v>0</v>
      </c>
      <c r="L56" s="254">
        <v>0</v>
      </c>
      <c r="M56" s="255">
        <v>0</v>
      </c>
      <c r="N56" s="263">
        <v>0.91111673856000019</v>
      </c>
      <c r="O56" s="265">
        <v>0</v>
      </c>
      <c r="P56" s="254">
        <v>0</v>
      </c>
      <c r="Q56" s="255">
        <v>0</v>
      </c>
      <c r="R56" s="263">
        <v>0</v>
      </c>
      <c r="S56" s="265">
        <v>0</v>
      </c>
      <c r="T56" s="254">
        <v>0</v>
      </c>
      <c r="U56" s="255">
        <v>0</v>
      </c>
      <c r="V56" s="263">
        <v>0</v>
      </c>
      <c r="W56" s="265">
        <v>0</v>
      </c>
      <c r="X56" s="254">
        <v>0</v>
      </c>
      <c r="Y56" s="255">
        <v>0</v>
      </c>
      <c r="Z56" s="263">
        <v>0</v>
      </c>
      <c r="AA56" s="265">
        <v>0</v>
      </c>
      <c r="AB56" s="254">
        <f t="shared" si="6"/>
        <v>2.3980372188756873</v>
      </c>
      <c r="AC56" s="264">
        <f t="shared" si="7"/>
        <v>4.1164915302400003</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3</v>
      </c>
      <c r="D61" s="263">
        <v>3</v>
      </c>
      <c r="E61" s="264">
        <f t="shared" si="9"/>
        <v>1</v>
      </c>
      <c r="F61" s="264">
        <f t="shared" si="8"/>
        <v>1</v>
      </c>
      <c r="G61" s="254">
        <v>0</v>
      </c>
      <c r="H61" s="254">
        <v>1</v>
      </c>
      <c r="I61" s="255" t="s">
        <v>59</v>
      </c>
      <c r="J61" s="263">
        <v>0</v>
      </c>
      <c r="K61" s="265">
        <v>0</v>
      </c>
      <c r="L61" s="254">
        <v>0</v>
      </c>
      <c r="M61" s="255">
        <v>0</v>
      </c>
      <c r="N61" s="263">
        <v>1</v>
      </c>
      <c r="O61" s="265">
        <v>0</v>
      </c>
      <c r="P61" s="254">
        <v>0</v>
      </c>
      <c r="Q61" s="255">
        <v>0</v>
      </c>
      <c r="R61" s="263">
        <v>0</v>
      </c>
      <c r="S61" s="265">
        <v>0</v>
      </c>
      <c r="T61" s="254">
        <v>0</v>
      </c>
      <c r="U61" s="255">
        <v>0</v>
      </c>
      <c r="V61" s="263">
        <v>0</v>
      </c>
      <c r="W61" s="265">
        <v>0</v>
      </c>
      <c r="X61" s="254">
        <v>0</v>
      </c>
      <c r="Y61" s="255">
        <v>0</v>
      </c>
      <c r="Z61" s="263">
        <v>0</v>
      </c>
      <c r="AA61" s="265">
        <v>0</v>
      </c>
      <c r="AB61" s="254">
        <f t="shared" si="6"/>
        <v>1</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449</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M_00.0058.000058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508</v>
      </c>
      <c r="AY22" s="480" t="s">
        <v>509</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46384</v>
      </c>
      <c r="E26" s="173">
        <v>3</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57524.812229999996</v>
      </c>
      <c r="Q26" s="173" t="s">
        <v>424</v>
      </c>
      <c r="R26" s="175">
        <f>SUM(R27:R86)</f>
        <v>57524.812229999996</v>
      </c>
      <c r="S26" s="173" t="s">
        <v>424</v>
      </c>
      <c r="T26" s="173" t="s">
        <v>424</v>
      </c>
      <c r="U26" s="173" t="s">
        <v>424</v>
      </c>
      <c r="V26" s="173" t="s">
        <v>424</v>
      </c>
      <c r="W26" s="173" t="s">
        <v>424</v>
      </c>
      <c r="X26" s="173" t="s">
        <v>424</v>
      </c>
      <c r="Y26" s="173" t="s">
        <v>424</v>
      </c>
      <c r="Z26" s="173" t="s">
        <v>424</v>
      </c>
      <c r="AA26" s="173" t="s">
        <v>424</v>
      </c>
      <c r="AB26" s="175">
        <f>SUM(AB27:AB86)</f>
        <v>5326.7854900000002</v>
      </c>
      <c r="AC26" s="173" t="s">
        <v>424</v>
      </c>
      <c r="AD26" s="175">
        <f>SUM(AD27:AD86)</f>
        <v>83155.048507999993</v>
      </c>
      <c r="AE26" s="175">
        <f>SUM(AE27:AE86)</f>
        <v>6300.6528879999996</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68982.821840000004</v>
      </c>
      <c r="AY26" s="175">
        <f t="shared" si="46"/>
        <v>82285.927080000009</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513</v>
      </c>
      <c r="N27" s="205" t="s">
        <v>514</v>
      </c>
      <c r="O27" s="205" t="s">
        <v>515</v>
      </c>
      <c r="P27" s="206">
        <v>48930</v>
      </c>
      <c r="Q27" s="205" t="s">
        <v>516</v>
      </c>
      <c r="R27" s="206">
        <v>48930</v>
      </c>
      <c r="S27" s="205" t="s">
        <v>517</v>
      </c>
      <c r="T27" s="205" t="s">
        <v>517</v>
      </c>
      <c r="U27" s="205">
        <v>3</v>
      </c>
      <c r="V27" s="205">
        <v>1</v>
      </c>
      <c r="W27" s="205" t="s">
        <v>518</v>
      </c>
      <c r="X27" s="205" t="s">
        <v>519</v>
      </c>
      <c r="Y27" s="205" t="s">
        <v>520</v>
      </c>
      <c r="Z27" s="205">
        <v>1</v>
      </c>
      <c r="AA27" s="205" t="s">
        <v>519</v>
      </c>
      <c r="AB27" s="206" t="s">
        <v>519</v>
      </c>
      <c r="AC27" s="205" t="s">
        <v>521</v>
      </c>
      <c r="AD27" s="206">
        <v>76762.906799999997</v>
      </c>
      <c r="AE27" s="247">
        <f>IF(IFERROR(AD27-AY27,"нд")&lt;0,0,IFERROR(AD27-AY27,"нд"))</f>
        <v>0</v>
      </c>
      <c r="AF27" s="205">
        <v>31907874467</v>
      </c>
      <c r="AG27" s="205" t="s">
        <v>522</v>
      </c>
      <c r="AH27" s="205" t="s">
        <v>523</v>
      </c>
      <c r="AI27" s="207">
        <v>43616</v>
      </c>
      <c r="AJ27" s="207">
        <v>43601</v>
      </c>
      <c r="AK27" s="207">
        <v>43609</v>
      </c>
      <c r="AL27" s="207">
        <v>43614</v>
      </c>
      <c r="AM27" s="205" t="s">
        <v>424</v>
      </c>
      <c r="AN27" s="205" t="s">
        <v>424</v>
      </c>
      <c r="AO27" s="205" t="s">
        <v>424</v>
      </c>
      <c r="AP27" s="205" t="s">
        <v>424</v>
      </c>
      <c r="AQ27" s="207">
        <v>43634</v>
      </c>
      <c r="AR27" s="207">
        <v>43641</v>
      </c>
      <c r="AS27" s="207">
        <v>43634</v>
      </c>
      <c r="AT27" s="207">
        <v>43641</v>
      </c>
      <c r="AU27" s="207">
        <v>44555</v>
      </c>
      <c r="AV27" s="205" t="s">
        <v>424</v>
      </c>
      <c r="AW27" s="205" t="s">
        <v>424</v>
      </c>
      <c r="AX27" s="208">
        <v>68649.083989999999</v>
      </c>
      <c r="AY27" s="208">
        <v>82194.43826000001</v>
      </c>
      <c r="AZ27" s="206" t="s">
        <v>524</v>
      </c>
      <c r="BA27" s="206" t="s">
        <v>525</v>
      </c>
      <c r="BB27" s="206" t="s">
        <v>518</v>
      </c>
      <c r="BC27" s="206" t="s">
        <v>526</v>
      </c>
      <c r="BD27" s="206" t="str">
        <f>CONCATENATE(BB27,", ",BA27,", ",N27,", ","договор № ",BC27)</f>
        <v>ООО Компания "ПроектСтрой", СМР, Исполнение функций технического заказчика по строительству объекта "Производственная база со складским и гаражным хозяйством", договор № ИП-19-00197 от 25.06.2019</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527</v>
      </c>
      <c r="N28" s="205" t="s">
        <v>528</v>
      </c>
      <c r="O28" s="205" t="s">
        <v>515</v>
      </c>
      <c r="P28" s="206">
        <v>3205.3747899999998</v>
      </c>
      <c r="Q28" s="205" t="s">
        <v>516</v>
      </c>
      <c r="R28" s="206">
        <v>3205.3747899999998</v>
      </c>
      <c r="S28" s="205" t="s">
        <v>529</v>
      </c>
      <c r="T28" s="205" t="s">
        <v>529</v>
      </c>
      <c r="U28" s="205">
        <v>3</v>
      </c>
      <c r="V28" s="205">
        <v>1</v>
      </c>
      <c r="W28" s="205" t="s">
        <v>530</v>
      </c>
      <c r="X28" s="205">
        <v>3205.3747899999998</v>
      </c>
      <c r="Y28" s="205" t="s">
        <v>520</v>
      </c>
      <c r="Z28" s="205">
        <v>1</v>
      </c>
      <c r="AA28" s="205">
        <v>3205.3747899999998</v>
      </c>
      <c r="AB28" s="206">
        <v>3205.3747899999998</v>
      </c>
      <c r="AC28" s="205" t="s">
        <v>530</v>
      </c>
      <c r="AD28" s="206">
        <v>3846.4497479999995</v>
      </c>
      <c r="AE28" s="247">
        <f t="shared" ref="AE28:AE86" si="49">IF(IFERROR(AD28-AY28,"нд")&lt;0,0,IFERROR(AD28-AY28,"нд"))</f>
        <v>3846.4497479999995</v>
      </c>
      <c r="AF28" s="205">
        <v>32514791985</v>
      </c>
      <c r="AG28" s="205" t="s">
        <v>522</v>
      </c>
      <c r="AH28" s="205" t="s">
        <v>523</v>
      </c>
      <c r="AI28" s="207">
        <v>45777</v>
      </c>
      <c r="AJ28" s="207">
        <v>45772</v>
      </c>
      <c r="AK28" s="207">
        <v>45791</v>
      </c>
      <c r="AL28" s="207">
        <v>45800</v>
      </c>
      <c r="AM28" s="205" t="s">
        <v>424</v>
      </c>
      <c r="AN28" s="205" t="s">
        <v>424</v>
      </c>
      <c r="AO28" s="205" t="s">
        <v>424</v>
      </c>
      <c r="AP28" s="205" t="s">
        <v>424</v>
      </c>
      <c r="AQ28" s="207">
        <v>45820</v>
      </c>
      <c r="AR28" s="207">
        <v>45814</v>
      </c>
      <c r="AS28" s="207">
        <v>20</v>
      </c>
      <c r="AT28" s="207">
        <v>45814</v>
      </c>
      <c r="AU28" s="207">
        <v>45930</v>
      </c>
      <c r="AV28" s="205" t="s">
        <v>424</v>
      </c>
      <c r="AW28" s="205" t="s">
        <v>424</v>
      </c>
      <c r="AX28" s="206">
        <v>0</v>
      </c>
      <c r="AY28" s="206">
        <v>0</v>
      </c>
      <c r="AZ28" s="206" t="s">
        <v>524</v>
      </c>
      <c r="BA28" s="206" t="s">
        <v>527</v>
      </c>
      <c r="BB28" s="206" t="s">
        <v>530</v>
      </c>
      <c r="BC28" s="206" t="s">
        <v>531</v>
      </c>
      <c r="BD28" s="206" t="str">
        <f t="shared" ref="BD28:BD86" si="50">CONCATENATE(BB28,", ",BA28,", ",N28,", ","договор № ",BC28)</f>
        <v>ОБЩЕСТВО С ОГРАНИЧЕННОЙ ОТВЕТСТВЕННОСТЬЮ "АМПЕР. КОМ", СМР, ПНР, Выполнение строительно-монтажных и пусконаладочных работ по устройству внутреннего противопожарного водопровода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 договор № ИП-25-00212 от 06.06.2025</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527</v>
      </c>
      <c r="N29" s="205" t="s">
        <v>532</v>
      </c>
      <c r="O29" s="205" t="s">
        <v>515</v>
      </c>
      <c r="P29" s="206">
        <v>911.11674000000005</v>
      </c>
      <c r="Q29" s="205" t="s">
        <v>516</v>
      </c>
      <c r="R29" s="206">
        <v>911.11674000000005</v>
      </c>
      <c r="S29" s="205" t="s">
        <v>529</v>
      </c>
      <c r="T29" s="205" t="s">
        <v>529</v>
      </c>
      <c r="U29" s="205">
        <v>3</v>
      </c>
      <c r="V29" s="205" t="s">
        <v>424</v>
      </c>
      <c r="W29" s="205" t="s">
        <v>424</v>
      </c>
      <c r="X29" s="205" t="s">
        <v>424</v>
      </c>
      <c r="Y29" s="205" t="s">
        <v>424</v>
      </c>
      <c r="Z29" s="205" t="s">
        <v>424</v>
      </c>
      <c r="AA29" s="205" t="s">
        <v>424</v>
      </c>
      <c r="AB29" s="206" t="s">
        <v>424</v>
      </c>
      <c r="AC29" s="205" t="s">
        <v>424</v>
      </c>
      <c r="AD29" s="206" t="s">
        <v>424</v>
      </c>
      <c r="AE29" s="247" t="str">
        <f t="shared" si="49"/>
        <v>нд</v>
      </c>
      <c r="AF29" s="205" t="s">
        <v>533</v>
      </c>
      <c r="AG29" s="205" t="s">
        <v>522</v>
      </c>
      <c r="AH29" s="205" t="s">
        <v>523</v>
      </c>
      <c r="AI29" s="207">
        <v>45777</v>
      </c>
      <c r="AJ29" s="207">
        <v>45775</v>
      </c>
      <c r="AK29" s="207">
        <v>45798</v>
      </c>
      <c r="AL29" s="207">
        <v>45810</v>
      </c>
      <c r="AM29" s="205" t="s">
        <v>424</v>
      </c>
      <c r="AN29" s="205" t="s">
        <v>424</v>
      </c>
      <c r="AO29" s="205" t="s">
        <v>424</v>
      </c>
      <c r="AP29" s="205" t="s">
        <v>424</v>
      </c>
      <c r="AQ29" s="207" t="s">
        <v>424</v>
      </c>
      <c r="AR29" s="207" t="s">
        <v>424</v>
      </c>
      <c r="AS29" s="207" t="s">
        <v>424</v>
      </c>
      <c r="AT29" s="207" t="s">
        <v>424</v>
      </c>
      <c r="AU29" s="207" t="s">
        <v>424</v>
      </c>
      <c r="AV29" s="205" t="s">
        <v>424</v>
      </c>
      <c r="AW29" s="205" t="s">
        <v>534</v>
      </c>
      <c r="AX29" s="206">
        <v>0</v>
      </c>
      <c r="AY29" s="206">
        <v>0</v>
      </c>
      <c r="AZ29" s="206" t="s">
        <v>424</v>
      </c>
      <c r="BA29" s="206" t="s">
        <v>527</v>
      </c>
      <c r="BB29" s="206" t="s">
        <v>424</v>
      </c>
      <c r="BC29" s="206" t="s">
        <v>535</v>
      </c>
      <c r="BD29" s="206" t="str">
        <f t="shared" si="50"/>
        <v>нд, СМР, ПНР, Выполнение строительно-монтажных и пусконаладочных работ по устройству эвакуационных выходов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 договор № Закупочная процедура признана несостоявшейся</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536</v>
      </c>
      <c r="N30" s="205" t="s">
        <v>537</v>
      </c>
      <c r="O30" s="205" t="s">
        <v>515</v>
      </c>
      <c r="P30" s="206">
        <v>2121.4106999999999</v>
      </c>
      <c r="Q30" s="205" t="s">
        <v>516</v>
      </c>
      <c r="R30" s="206">
        <v>2121.4106999999999</v>
      </c>
      <c r="S30" s="205" t="s">
        <v>538</v>
      </c>
      <c r="T30" s="205" t="s">
        <v>539</v>
      </c>
      <c r="U30" s="205" t="s">
        <v>424</v>
      </c>
      <c r="V30" s="205" t="s">
        <v>424</v>
      </c>
      <c r="W30" s="205" t="s">
        <v>424</v>
      </c>
      <c r="X30" s="205" t="s">
        <v>424</v>
      </c>
      <c r="Y30" s="205" t="s">
        <v>424</v>
      </c>
      <c r="Z30" s="205" t="s">
        <v>424</v>
      </c>
      <c r="AA30" s="205" t="s">
        <v>424</v>
      </c>
      <c r="AB30" s="206">
        <v>2121.4106999999999</v>
      </c>
      <c r="AC30" s="205" t="s">
        <v>540</v>
      </c>
      <c r="AD30" s="206">
        <v>2545.6919600000001</v>
      </c>
      <c r="AE30" s="247">
        <f t="shared" si="49"/>
        <v>2454.2031400000001</v>
      </c>
      <c r="AF30" s="205" t="s">
        <v>520</v>
      </c>
      <c r="AG30" s="205" t="s">
        <v>541</v>
      </c>
      <c r="AH30" s="205" t="s">
        <v>424</v>
      </c>
      <c r="AI30" s="207" t="s">
        <v>424</v>
      </c>
      <c r="AJ30" s="207" t="s">
        <v>424</v>
      </c>
      <c r="AK30" s="207" t="s">
        <v>424</v>
      </c>
      <c r="AL30" s="207" t="s">
        <v>424</v>
      </c>
      <c r="AM30" s="205" t="s">
        <v>542</v>
      </c>
      <c r="AN30" s="205" t="s">
        <v>543</v>
      </c>
      <c r="AO30" s="205">
        <v>43544</v>
      </c>
      <c r="AP30" s="205" t="s">
        <v>544</v>
      </c>
      <c r="AQ30" s="207">
        <v>43670</v>
      </c>
      <c r="AR30" s="207">
        <v>43670</v>
      </c>
      <c r="AS30" s="207">
        <v>43670</v>
      </c>
      <c r="AT30" s="207">
        <v>43466</v>
      </c>
      <c r="AU30" s="207">
        <v>44560</v>
      </c>
      <c r="AV30" s="205" t="s">
        <v>424</v>
      </c>
      <c r="AW30" s="205" t="s">
        <v>424</v>
      </c>
      <c r="AX30" s="206">
        <v>333.73784999999998</v>
      </c>
      <c r="AY30" s="206">
        <v>91.488820000000004</v>
      </c>
      <c r="AZ30" s="206" t="s">
        <v>545</v>
      </c>
      <c r="BA30" s="206" t="s">
        <v>536</v>
      </c>
      <c r="BB30" s="206" t="s">
        <v>540</v>
      </c>
      <c r="BC30" s="206" t="s">
        <v>546</v>
      </c>
      <c r="BD30" s="206" t="str">
        <f t="shared" si="50"/>
        <v>ТУ Росимущества в Новосибирской области, Услуга, Аренда земельных участков, договор № №397-рз от 24.07.2019</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527</v>
      </c>
      <c r="N31" s="205" t="s">
        <v>547</v>
      </c>
      <c r="O31" s="205" t="s">
        <v>515</v>
      </c>
      <c r="P31" s="206">
        <v>2356.91</v>
      </c>
      <c r="Q31" s="205" t="s">
        <v>516</v>
      </c>
      <c r="R31" s="206">
        <v>2356.91</v>
      </c>
      <c r="S31" s="205" t="s">
        <v>529</v>
      </c>
      <c r="T31" s="205" t="s">
        <v>529</v>
      </c>
      <c r="U31" s="205">
        <v>2</v>
      </c>
      <c r="V31" s="205" t="s">
        <v>424</v>
      </c>
      <c r="W31" s="205" t="s">
        <v>424</v>
      </c>
      <c r="X31" s="205" t="s">
        <v>424</v>
      </c>
      <c r="Y31" s="205" t="s">
        <v>424</v>
      </c>
      <c r="Z31" s="205" t="s">
        <v>424</v>
      </c>
      <c r="AA31" s="205" t="s">
        <v>424</v>
      </c>
      <c r="AB31" s="206" t="s">
        <v>424</v>
      </c>
      <c r="AC31" s="205" t="s">
        <v>424</v>
      </c>
      <c r="AD31" s="206" t="s">
        <v>424</v>
      </c>
      <c r="AE31" s="247" t="str">
        <f t="shared" si="49"/>
        <v>нд</v>
      </c>
      <c r="AF31" s="205">
        <v>32312541013</v>
      </c>
      <c r="AG31" s="205" t="s">
        <v>522</v>
      </c>
      <c r="AH31" s="205" t="s">
        <v>523</v>
      </c>
      <c r="AI31" s="207">
        <v>45107</v>
      </c>
      <c r="AJ31" s="207">
        <v>45107</v>
      </c>
      <c r="AK31" s="207">
        <v>45141</v>
      </c>
      <c r="AL31" s="207">
        <v>45148</v>
      </c>
      <c r="AM31" s="205" t="s">
        <v>424</v>
      </c>
      <c r="AN31" s="205" t="s">
        <v>424</v>
      </c>
      <c r="AO31" s="205" t="s">
        <v>424</v>
      </c>
      <c r="AP31" s="205" t="s">
        <v>424</v>
      </c>
      <c r="AQ31" s="207" t="s">
        <v>424</v>
      </c>
      <c r="AR31" s="207" t="s">
        <v>424</v>
      </c>
      <c r="AS31" s="207" t="s">
        <v>424</v>
      </c>
      <c r="AT31" s="207" t="s">
        <v>424</v>
      </c>
      <c r="AU31" s="207" t="s">
        <v>424</v>
      </c>
      <c r="AV31" s="205" t="s">
        <v>424</v>
      </c>
      <c r="AW31" s="205" t="s">
        <v>534</v>
      </c>
      <c r="AX31" s="206">
        <v>0</v>
      </c>
      <c r="AY31" s="206">
        <v>0</v>
      </c>
      <c r="AZ31" s="206" t="s">
        <v>524</v>
      </c>
      <c r="BA31" s="206" t="s">
        <v>525</v>
      </c>
      <c r="BB31" s="206" t="s">
        <v>520</v>
      </c>
      <c r="BC31" s="206" t="s">
        <v>535</v>
      </c>
      <c r="BD31" s="206" t="str">
        <f t="shared" si="50"/>
        <v>-, СМР, 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 договор № Закупочная процедура признана несостоявшейся</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M_00.0058.000058</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442</v>
      </c>
    </row>
    <row r="22" spans="1:2" x14ac:dyDescent="0.25">
      <c r="A22" s="153" t="s">
        <v>305</v>
      </c>
      <c r="B22" s="153" t="s">
        <v>566</v>
      </c>
    </row>
    <row r="23" spans="1:2" x14ac:dyDescent="0.25">
      <c r="A23" s="153" t="s">
        <v>287</v>
      </c>
      <c r="B23" s="153" t="s">
        <v>550</v>
      </c>
    </row>
    <row r="24" spans="1:2" x14ac:dyDescent="0.25">
      <c r="A24" s="153" t="s">
        <v>306</v>
      </c>
      <c r="B24" s="153" t="s">
        <v>424</v>
      </c>
    </row>
    <row r="25" spans="1:2" x14ac:dyDescent="0.25">
      <c r="A25" s="154" t="s">
        <v>307</v>
      </c>
      <c r="B25" s="171">
        <v>46384</v>
      </c>
    </row>
    <row r="26" spans="1:2" x14ac:dyDescent="0.25">
      <c r="A26" s="154" t="s">
        <v>308</v>
      </c>
      <c r="B26" s="156" t="s">
        <v>565</v>
      </c>
    </row>
    <row r="27" spans="1:2" x14ac:dyDescent="0.25">
      <c r="A27" s="156" t="str">
        <f>CONCATENATE("Стоимость проекта в прогнозных ценах, млн. руб. с НДС")</f>
        <v>Стоимость проекта в прогнозных ценах, млн. руб. с НДС</v>
      </c>
      <c r="B27" s="167">
        <v>82.248917105416211</v>
      </c>
    </row>
    <row r="28" spans="1:2" ht="93.75" customHeight="1" x14ac:dyDescent="0.25">
      <c r="A28" s="155" t="s">
        <v>309</v>
      </c>
      <c r="B28" s="158" t="s">
        <v>551</v>
      </c>
    </row>
    <row r="29" spans="1:2" ht="28.5" x14ac:dyDescent="0.25">
      <c r="A29" s="156" t="s">
        <v>310</v>
      </c>
      <c r="B29" s="167">
        <f>'7. Паспорт отчет о закупке'!$AB$26*1.2/1000</f>
        <v>6.3921425879999996</v>
      </c>
    </row>
    <row r="30" spans="1:2" ht="28.5" x14ac:dyDescent="0.25">
      <c r="A30" s="156" t="s">
        <v>311</v>
      </c>
      <c r="B30" s="167">
        <f>'7. Паспорт отчет о закупке'!$AD$26/1000</f>
        <v>83.155048507999993</v>
      </c>
    </row>
    <row r="31" spans="1:2" x14ac:dyDescent="0.25">
      <c r="A31" s="155" t="s">
        <v>312</v>
      </c>
      <c r="B31" s="157"/>
    </row>
    <row r="32" spans="1:2" ht="28.5" x14ac:dyDescent="0.25">
      <c r="A32" s="156" t="s">
        <v>313</v>
      </c>
      <c r="B32" s="167">
        <f>SUM(SUMIF(B33,"&gt;0",B33),SUMIF(B37,"&gt;0",B37),SUMIF(B41,"&gt;0",B41),SUMIF(B45,"&gt;0",B45),SUMIF(B49,"&gt;0",B49),SUMIF(B53,"&gt;0",B53))</f>
        <v>80.609356547999994</v>
      </c>
    </row>
    <row r="33" spans="1:2" ht="30" x14ac:dyDescent="0.25">
      <c r="A33" s="164" t="s">
        <v>432</v>
      </c>
      <c r="B33" s="157">
        <f>IFERROR(IF(VLOOKUP(1,'7. Паспорт отчет о закупке'!$A$27:$CD$86,52,0)="ИП",VLOOKUP(1,'7. Паспорт отчет о закупке'!$A$27:$CD$86,30,0)/1000,"нд"),"нд")</f>
        <v>76.762906799999996</v>
      </c>
    </row>
    <row r="34" spans="1:2" x14ac:dyDescent="0.25">
      <c r="A34" s="164" t="s">
        <v>314</v>
      </c>
      <c r="B34" s="157">
        <f>IF(B33="нд","нд",$B33/$B$27*100)</f>
        <v>93.329990839411352</v>
      </c>
    </row>
    <row r="35" spans="1:2" x14ac:dyDescent="0.25">
      <c r="A35" s="164" t="s">
        <v>315</v>
      </c>
      <c r="B35" s="157">
        <f>IF(VLOOKUP(1,'7. Паспорт отчет о закупке'!$A$27:$CD$86,52,0)="ИП",VLOOKUP(1,'7. Паспорт отчет о закупке'!$A$27:$CD$86,51,0)/1000,"нд")</f>
        <v>82.194438260000013</v>
      </c>
    </row>
    <row r="36" spans="1:2" x14ac:dyDescent="0.25">
      <c r="A36" s="164" t="s">
        <v>436</v>
      </c>
      <c r="B36" s="157">
        <f>IF(VLOOKUP(1,'7. Паспорт отчет о закупке'!$A$27:$CD$86,52,0)="ИП",VLOOKUP(1,'7. Паспорт отчет о закупке'!$A$27:$CD$86,50,0)/1000,"нд")</f>
        <v>68.649083989999994</v>
      </c>
    </row>
    <row r="37" spans="1:2" ht="30" x14ac:dyDescent="0.25">
      <c r="A37" s="164" t="s">
        <v>432</v>
      </c>
      <c r="B37" s="157">
        <f>IF(VLOOKUP(2,'7. Паспорт отчет о закупке'!$A$27:$CD$86,52,0)="ИП",VLOOKUP(2,'7. Паспорт отчет о закупке'!$A$27:$CD$86,30,0)/1000,"нд")</f>
        <v>3.8464497479999995</v>
      </c>
    </row>
    <row r="38" spans="1:2" x14ac:dyDescent="0.25">
      <c r="A38" s="164" t="s">
        <v>314</v>
      </c>
      <c r="B38" s="157">
        <f>IF(B37="нд","нд",$B37/$B$27*100)</f>
        <v>4.6765962195831818</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e">
        <f>IF(VLOOKUP(5,'7. Паспорт отчет о закупке'!$A$27:$CD$86,52,0)="ИП",VLOOKUP(5,'7. Паспорт отчет о закупке'!$A$27:$CD$86,30,0)/1000,"нд")</f>
        <v>#VALUE!</v>
      </c>
    </row>
    <row r="50" spans="1:2" x14ac:dyDescent="0.25">
      <c r="A50" s="164" t="s">
        <v>314</v>
      </c>
      <c r="B50" s="157" t="e">
        <f>IF(B49="нд","нд",$B49/$B$27*100)</f>
        <v>#VALUE!</v>
      </c>
    </row>
    <row r="51" spans="1:2" x14ac:dyDescent="0.25">
      <c r="A51" s="164" t="s">
        <v>315</v>
      </c>
      <c r="B51" s="157">
        <f>IF(VLOOKUP(5,'7. Паспорт отчет о закупке'!$A$27:$CD$86,52,0)="ИП",VLOOKUP(5,'7. Паспорт отчет о закупке'!$A$27:$CD$86,51,0)/1000,"нд")</f>
        <v>0</v>
      </c>
    </row>
    <row r="52" spans="1:2" x14ac:dyDescent="0.25">
      <c r="A52" s="164" t="s">
        <v>436</v>
      </c>
      <c r="B52" s="157">
        <f>IF(VLOOKUP(5,'7. Паспорт отчет о закупке'!$A$27:$CD$86,52,0)="ИП",VLOOKUP(5,'7. Паспорт отчет о закупке'!$A$27:$CD$86,50,0)/1000,"нд")</f>
        <v>0</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93.329990839411352</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21.412075222131133</v>
      </c>
      <c r="C88" s="188"/>
      <c r="D88" s="188"/>
      <c r="E88" s="188"/>
      <c r="F88" s="188"/>
      <c r="G88" s="188"/>
    </row>
    <row r="89" spans="1:7" x14ac:dyDescent="0.25">
      <c r="A89" s="154" t="s">
        <v>322</v>
      </c>
      <c r="B89" s="167">
        <f>'6.2. Паспорт фин осв ввод'!D24-'6.2. Паспорт фин осв ввод'!E24</f>
        <v>77.309127269128211</v>
      </c>
    </row>
    <row r="90" spans="1:7" x14ac:dyDescent="0.25">
      <c r="A90" s="154" t="s">
        <v>435</v>
      </c>
      <c r="B90" s="167">
        <f>IFERROR(SUM(B91*1.2/$B$27*100),0)</f>
        <v>103.01914924351054</v>
      </c>
    </row>
    <row r="91" spans="1:7" x14ac:dyDescent="0.25">
      <c r="A91" s="154" t="s">
        <v>440</v>
      </c>
      <c r="B91" s="167">
        <f>'6.2. Паспорт фин осв ввод'!D34-'6.2. Паспорт фин осв ввод'!E34</f>
        <v>70.610112220000005</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Компания "ПроектСтрой", СМР, Исполнение функций технического заказчика по строительству объекта "Производственная база со складским и гаражным хозяйством", договор № ИП-19-00197 от 25.06.2019
ОБЩЕСТВО С ОГРАНИЧЕННОЙ ОТВЕТСТВЕННОСТЬЮ "АМПЕР. КОМ", СМР, ПНР, Выполнение строительно-монтажных и пусконаладочных работ по устройству внутреннего противопожарного водопровода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 договор № ИП-25-00212 от 06.06.2025
нд, СМР, ПНР, Выполнение строительно-монтажных и пусконаладочных работ по устройству эвакуационных выходов здания "Строительство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 договор № Закупочная процедура признана несостоявшейся
ТУ Росимущества в Новосибирской области, Услуга, Аренда земельных участков, договор № №397-рз от 24.07.2019
-, СМР, 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 договор № Закупочная процедура признана несостоявшейся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512</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M_00.0058.000058</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M_00.0058.000058</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M_00.0058.000058</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M_00.0058.000058</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442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564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M_00.0058.000058</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M_00.0058.000058</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M_00.0058.000058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M_00.0058.000058</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450</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451</v>
      </c>
      <c r="C25" s="285">
        <v>43466</v>
      </c>
      <c r="D25" s="285">
        <v>44599</v>
      </c>
      <c r="E25" s="285">
        <v>43466</v>
      </c>
      <c r="F25" s="285">
        <v>45930</v>
      </c>
      <c r="G25" s="286">
        <v>0.8</v>
      </c>
      <c r="H25" s="286">
        <v>0.2</v>
      </c>
      <c r="I25" s="280" t="s">
        <v>552</v>
      </c>
      <c r="J25" s="280" t="s">
        <v>424</v>
      </c>
      <c r="L25" s="246"/>
      <c r="N25" s="238" t="str">
        <f>CONCATENATE($A$12,A25)</f>
        <v>M_00.0058.0000581</v>
      </c>
    </row>
    <row r="26" spans="1:14" x14ac:dyDescent="0.25">
      <c r="A26" s="281" t="s">
        <v>452</v>
      </c>
      <c r="B26" s="281" t="s">
        <v>453</v>
      </c>
      <c r="C26" s="285" t="s">
        <v>424</v>
      </c>
      <c r="D26" s="285" t="s">
        <v>424</v>
      </c>
      <c r="E26" s="285" t="s">
        <v>424</v>
      </c>
      <c r="F26" s="285" t="s">
        <v>424</v>
      </c>
      <c r="G26" s="286" t="s">
        <v>424</v>
      </c>
      <c r="H26" s="286" t="s">
        <v>424</v>
      </c>
      <c r="I26" s="280" t="s">
        <v>520</v>
      </c>
      <c r="J26" s="281" t="s">
        <v>424</v>
      </c>
      <c r="N26" s="238" t="str">
        <f t="shared" ref="N26:N54" si="0">CONCATENATE($A$12,A26)</f>
        <v>M_00.0058.0000581.1.</v>
      </c>
    </row>
    <row r="27" spans="1:14" x14ac:dyDescent="0.25">
      <c r="A27" s="281" t="s">
        <v>454</v>
      </c>
      <c r="B27" s="281" t="s">
        <v>455</v>
      </c>
      <c r="C27" s="285" t="s">
        <v>424</v>
      </c>
      <c r="D27" s="285" t="s">
        <v>424</v>
      </c>
      <c r="E27" s="285" t="s">
        <v>424</v>
      </c>
      <c r="F27" s="285" t="s">
        <v>424</v>
      </c>
      <c r="G27" s="286" t="s">
        <v>424</v>
      </c>
      <c r="H27" s="286" t="s">
        <v>424</v>
      </c>
      <c r="I27" s="280" t="s">
        <v>520</v>
      </c>
      <c r="J27" s="281" t="s">
        <v>424</v>
      </c>
      <c r="N27" s="238" t="str">
        <f t="shared" si="0"/>
        <v>M_00.0058.0000581.2.</v>
      </c>
    </row>
    <row r="28" spans="1:14" ht="31.5" x14ac:dyDescent="0.25">
      <c r="A28" s="281" t="s">
        <v>456</v>
      </c>
      <c r="B28" s="281" t="s">
        <v>457</v>
      </c>
      <c r="C28" s="285" t="s">
        <v>424</v>
      </c>
      <c r="D28" s="285" t="s">
        <v>424</v>
      </c>
      <c r="E28" s="285" t="s">
        <v>424</v>
      </c>
      <c r="F28" s="285" t="s">
        <v>424</v>
      </c>
      <c r="G28" s="286" t="s">
        <v>424</v>
      </c>
      <c r="H28" s="286" t="s">
        <v>424</v>
      </c>
      <c r="I28" s="280" t="s">
        <v>520</v>
      </c>
      <c r="J28" s="281" t="s">
        <v>424</v>
      </c>
      <c r="N28" s="238" t="str">
        <f t="shared" si="0"/>
        <v>M_00.0058.0000581.2.1.</v>
      </c>
    </row>
    <row r="29" spans="1:14" x14ac:dyDescent="0.25">
      <c r="A29" s="281" t="s">
        <v>458</v>
      </c>
      <c r="B29" s="281" t="s">
        <v>459</v>
      </c>
      <c r="C29" s="285" t="s">
        <v>424</v>
      </c>
      <c r="D29" s="285" t="s">
        <v>424</v>
      </c>
      <c r="E29" s="285" t="s">
        <v>424</v>
      </c>
      <c r="F29" s="285" t="s">
        <v>424</v>
      </c>
      <c r="G29" s="286" t="s">
        <v>424</v>
      </c>
      <c r="H29" s="286" t="s">
        <v>424</v>
      </c>
      <c r="I29" s="280" t="s">
        <v>520</v>
      </c>
      <c r="J29" s="281" t="s">
        <v>424</v>
      </c>
      <c r="N29" s="238" t="str">
        <f t="shared" si="0"/>
        <v>M_00.0058.0000581.3.</v>
      </c>
    </row>
    <row r="30" spans="1:14" x14ac:dyDescent="0.25">
      <c r="A30" s="281" t="s">
        <v>460</v>
      </c>
      <c r="B30" s="281" t="s">
        <v>461</v>
      </c>
      <c r="C30" s="285" t="s">
        <v>424</v>
      </c>
      <c r="D30" s="285" t="s">
        <v>424</v>
      </c>
      <c r="E30" s="285" t="s">
        <v>424</v>
      </c>
      <c r="F30" s="285" t="s">
        <v>424</v>
      </c>
      <c r="G30" s="286" t="s">
        <v>424</v>
      </c>
      <c r="H30" s="286" t="s">
        <v>424</v>
      </c>
      <c r="I30" s="280" t="s">
        <v>520</v>
      </c>
      <c r="J30" s="281" t="s">
        <v>424</v>
      </c>
      <c r="N30" s="238" t="str">
        <f t="shared" si="0"/>
        <v>M_00.0058.0000581.4.</v>
      </c>
    </row>
    <row r="31" spans="1:14" x14ac:dyDescent="0.25">
      <c r="A31" s="281" t="s">
        <v>462</v>
      </c>
      <c r="B31" s="281" t="s">
        <v>463</v>
      </c>
      <c r="C31" s="285">
        <v>43466</v>
      </c>
      <c r="D31" s="285">
        <v>43641</v>
      </c>
      <c r="E31" s="285">
        <v>43466</v>
      </c>
      <c r="F31" s="285">
        <v>43641</v>
      </c>
      <c r="G31" s="286">
        <v>1</v>
      </c>
      <c r="H31" s="286" t="s">
        <v>424</v>
      </c>
      <c r="I31" s="280" t="s">
        <v>520</v>
      </c>
      <c r="J31" s="281" t="s">
        <v>424</v>
      </c>
      <c r="N31" s="238" t="str">
        <f t="shared" si="0"/>
        <v>M_00.0058.0000581.5.</v>
      </c>
    </row>
    <row r="32" spans="1:14" x14ac:dyDescent="0.25">
      <c r="A32" s="281" t="s">
        <v>464</v>
      </c>
      <c r="B32" s="281" t="s">
        <v>465</v>
      </c>
      <c r="C32" s="285">
        <v>43794</v>
      </c>
      <c r="D32" s="285">
        <v>44555</v>
      </c>
      <c r="E32" s="285">
        <v>43794</v>
      </c>
      <c r="F32" s="285">
        <v>44555</v>
      </c>
      <c r="G32" s="286">
        <v>1</v>
      </c>
      <c r="H32" s="286" t="s">
        <v>424</v>
      </c>
      <c r="I32" s="280" t="s">
        <v>520</v>
      </c>
      <c r="J32" s="281" t="s">
        <v>424</v>
      </c>
      <c r="N32" s="238" t="str">
        <f t="shared" si="0"/>
        <v>M_00.0058.0000581.6.</v>
      </c>
    </row>
    <row r="33" spans="1:14" ht="31.5" x14ac:dyDescent="0.25">
      <c r="A33" s="281" t="s">
        <v>466</v>
      </c>
      <c r="B33" s="281" t="s">
        <v>467</v>
      </c>
      <c r="C33" s="285" t="s">
        <v>424</v>
      </c>
      <c r="D33" s="285" t="s">
        <v>424</v>
      </c>
      <c r="E33" s="285" t="s">
        <v>424</v>
      </c>
      <c r="F33" s="285" t="s">
        <v>424</v>
      </c>
      <c r="G33" s="286" t="s">
        <v>424</v>
      </c>
      <c r="H33" s="286" t="s">
        <v>424</v>
      </c>
      <c r="I33" s="280" t="s">
        <v>520</v>
      </c>
      <c r="J33" s="281" t="s">
        <v>424</v>
      </c>
      <c r="N33" s="238" t="str">
        <f t="shared" si="0"/>
        <v>M_00.0058.0000581.7.</v>
      </c>
    </row>
    <row r="34" spans="1:14" ht="31.5" x14ac:dyDescent="0.25">
      <c r="A34" s="281" t="s">
        <v>468</v>
      </c>
      <c r="B34" s="281" t="s">
        <v>469</v>
      </c>
      <c r="C34" s="285" t="s">
        <v>424</v>
      </c>
      <c r="D34" s="285" t="s">
        <v>424</v>
      </c>
      <c r="E34" s="285" t="s">
        <v>424</v>
      </c>
      <c r="F34" s="285" t="s">
        <v>424</v>
      </c>
      <c r="G34" s="286" t="s">
        <v>424</v>
      </c>
      <c r="H34" s="286" t="s">
        <v>424</v>
      </c>
      <c r="I34" s="280" t="s">
        <v>520</v>
      </c>
      <c r="J34" s="281" t="s">
        <v>424</v>
      </c>
      <c r="N34" s="238" t="str">
        <f t="shared" si="0"/>
        <v>M_00.0058.0000581.8.</v>
      </c>
    </row>
    <row r="35" spans="1:14" x14ac:dyDescent="0.25">
      <c r="A35" s="281" t="s">
        <v>470</v>
      </c>
      <c r="B35" s="281" t="s">
        <v>471</v>
      </c>
      <c r="C35" s="285">
        <v>44867</v>
      </c>
      <c r="D35" s="285" t="s">
        <v>424</v>
      </c>
      <c r="E35" s="285">
        <v>44867</v>
      </c>
      <c r="F35" s="285">
        <v>45930</v>
      </c>
      <c r="G35" s="286" t="s">
        <v>424</v>
      </c>
      <c r="H35" s="286" t="s">
        <v>424</v>
      </c>
      <c r="I35" s="280" t="s">
        <v>520</v>
      </c>
      <c r="J35" s="281" t="s">
        <v>424</v>
      </c>
      <c r="N35" s="238" t="str">
        <f t="shared" si="0"/>
        <v>M_00.0058.0000581.9.</v>
      </c>
    </row>
    <row r="36" spans="1:14" x14ac:dyDescent="0.25">
      <c r="A36" s="281" t="s">
        <v>472</v>
      </c>
      <c r="B36" s="281" t="s">
        <v>473</v>
      </c>
      <c r="C36" s="285">
        <v>44556</v>
      </c>
      <c r="D36" s="285">
        <v>44599</v>
      </c>
      <c r="E36" s="285">
        <v>44556</v>
      </c>
      <c r="F36" s="285">
        <v>44599</v>
      </c>
      <c r="G36" s="286">
        <v>1</v>
      </c>
      <c r="H36" s="286" t="s">
        <v>424</v>
      </c>
      <c r="I36" s="280" t="s">
        <v>520</v>
      </c>
      <c r="J36" s="281" t="s">
        <v>424</v>
      </c>
      <c r="N36" s="238" t="str">
        <f t="shared" si="0"/>
        <v>M_00.0058.0000581.10.</v>
      </c>
    </row>
    <row r="37" spans="1:14" x14ac:dyDescent="0.25">
      <c r="A37" s="281" t="s">
        <v>474</v>
      </c>
      <c r="B37" s="281" t="s">
        <v>475</v>
      </c>
      <c r="C37" s="285">
        <v>43794</v>
      </c>
      <c r="D37" s="285">
        <v>44555</v>
      </c>
      <c r="E37" s="285">
        <v>43794</v>
      </c>
      <c r="F37" s="285">
        <v>44555</v>
      </c>
      <c r="G37" s="286">
        <v>1</v>
      </c>
      <c r="H37" s="286" t="s">
        <v>424</v>
      </c>
      <c r="I37" s="280" t="s">
        <v>520</v>
      </c>
      <c r="J37" s="281" t="s">
        <v>424</v>
      </c>
      <c r="N37" s="238" t="str">
        <f t="shared" si="0"/>
        <v>M_00.0058.0000581.11.</v>
      </c>
    </row>
    <row r="38" spans="1:14" x14ac:dyDescent="0.25">
      <c r="A38" s="280">
        <v>2</v>
      </c>
      <c r="B38" s="280" t="s">
        <v>511</v>
      </c>
      <c r="C38" s="285">
        <v>43466</v>
      </c>
      <c r="D38" s="285">
        <v>43641</v>
      </c>
      <c r="E38" s="285">
        <v>43466</v>
      </c>
      <c r="F38" s="285">
        <v>45991</v>
      </c>
      <c r="G38" s="286">
        <v>0.7</v>
      </c>
      <c r="H38" s="286">
        <v>0.5</v>
      </c>
      <c r="I38" s="280" t="s">
        <v>552</v>
      </c>
      <c r="J38" s="280" t="s">
        <v>424</v>
      </c>
      <c r="N38" s="238" t="str">
        <f t="shared" si="0"/>
        <v>M_00.0058.0000582</v>
      </c>
    </row>
    <row r="39" spans="1:14" ht="173.25" customHeight="1" x14ac:dyDescent="0.25">
      <c r="A39" s="282" t="s">
        <v>476</v>
      </c>
      <c r="B39" s="281" t="s">
        <v>477</v>
      </c>
      <c r="C39" s="285">
        <v>43466</v>
      </c>
      <c r="D39" s="285">
        <v>43641</v>
      </c>
      <c r="E39" s="285">
        <v>43466</v>
      </c>
      <c r="F39" s="285">
        <v>45991</v>
      </c>
      <c r="G39" s="286" t="s">
        <v>424</v>
      </c>
      <c r="H39" s="286" t="s">
        <v>424</v>
      </c>
      <c r="I39" s="280" t="s">
        <v>553</v>
      </c>
      <c r="J39" s="281" t="s">
        <v>424</v>
      </c>
      <c r="N39" s="238" t="str">
        <f t="shared" si="0"/>
        <v>M_00.0058.0000582.1.</v>
      </c>
    </row>
    <row r="40" spans="1:14" ht="63" x14ac:dyDescent="0.25">
      <c r="A40" s="282" t="s">
        <v>478</v>
      </c>
      <c r="B40" s="281" t="s">
        <v>479</v>
      </c>
      <c r="C40" s="285" t="s">
        <v>424</v>
      </c>
      <c r="D40" s="285" t="s">
        <v>424</v>
      </c>
      <c r="E40" s="285" t="s">
        <v>424</v>
      </c>
      <c r="F40" s="285" t="s">
        <v>424</v>
      </c>
      <c r="G40" s="286" t="s">
        <v>424</v>
      </c>
      <c r="H40" s="286" t="s">
        <v>424</v>
      </c>
      <c r="I40" s="280" t="s">
        <v>520</v>
      </c>
      <c r="J40" s="281" t="s">
        <v>424</v>
      </c>
      <c r="N40" s="238" t="str">
        <f t="shared" si="0"/>
        <v>M_00.0058.0000582.2.</v>
      </c>
    </row>
    <row r="41" spans="1:14" x14ac:dyDescent="0.25">
      <c r="A41" s="280">
        <v>3</v>
      </c>
      <c r="B41" s="280" t="s">
        <v>480</v>
      </c>
      <c r="C41" s="285">
        <v>43709</v>
      </c>
      <c r="D41" s="285">
        <v>44068</v>
      </c>
      <c r="E41" s="285">
        <v>43709</v>
      </c>
      <c r="F41" s="285">
        <v>45894</v>
      </c>
      <c r="G41" s="286">
        <v>0.9</v>
      </c>
      <c r="H41" s="286" t="s">
        <v>424</v>
      </c>
      <c r="I41" s="280" t="s">
        <v>552</v>
      </c>
      <c r="J41" s="280" t="s">
        <v>424</v>
      </c>
      <c r="N41" s="238" t="str">
        <f t="shared" si="0"/>
        <v>M_00.0058.0000583</v>
      </c>
    </row>
    <row r="42" spans="1:14" x14ac:dyDescent="0.25">
      <c r="A42" s="281" t="s">
        <v>481</v>
      </c>
      <c r="B42" s="281" t="s">
        <v>482</v>
      </c>
      <c r="C42" s="285">
        <v>43709</v>
      </c>
      <c r="D42" s="285">
        <v>44068</v>
      </c>
      <c r="E42" s="285">
        <v>43709</v>
      </c>
      <c r="F42" s="285">
        <v>45894</v>
      </c>
      <c r="G42" s="286" t="s">
        <v>424</v>
      </c>
      <c r="H42" s="286" t="s">
        <v>424</v>
      </c>
      <c r="I42" s="280" t="s">
        <v>520</v>
      </c>
      <c r="J42" s="281" t="s">
        <v>424</v>
      </c>
      <c r="N42" s="238" t="str">
        <f t="shared" si="0"/>
        <v>M_00.0058.0000583.1.</v>
      </c>
    </row>
    <row r="43" spans="1:14" ht="63" x14ac:dyDescent="0.25">
      <c r="A43" s="281" t="s">
        <v>483</v>
      </c>
      <c r="B43" s="281" t="s">
        <v>484</v>
      </c>
      <c r="C43" s="285" t="s">
        <v>424</v>
      </c>
      <c r="D43" s="285" t="s">
        <v>424</v>
      </c>
      <c r="E43" s="285" t="s">
        <v>424</v>
      </c>
      <c r="F43" s="285" t="s">
        <v>424</v>
      </c>
      <c r="G43" s="286" t="s">
        <v>424</v>
      </c>
      <c r="H43" s="286" t="s">
        <v>424</v>
      </c>
      <c r="I43" s="280" t="s">
        <v>520</v>
      </c>
      <c r="J43" s="281" t="s">
        <v>424</v>
      </c>
      <c r="N43" s="238" t="str">
        <f t="shared" si="0"/>
        <v>M_00.0058.0000583.2.</v>
      </c>
    </row>
    <row r="44" spans="1:14" x14ac:dyDescent="0.25">
      <c r="A44" s="281" t="s">
        <v>485</v>
      </c>
      <c r="B44" s="281" t="s">
        <v>486</v>
      </c>
      <c r="C44" s="285" t="s">
        <v>424</v>
      </c>
      <c r="D44" s="285" t="s">
        <v>424</v>
      </c>
      <c r="E44" s="285" t="s">
        <v>424</v>
      </c>
      <c r="F44" s="285" t="s">
        <v>424</v>
      </c>
      <c r="G44" s="286" t="s">
        <v>424</v>
      </c>
      <c r="H44" s="286" t="s">
        <v>424</v>
      </c>
      <c r="I44" s="280" t="s">
        <v>520</v>
      </c>
      <c r="J44" s="281" t="s">
        <v>424</v>
      </c>
      <c r="N44" s="238" t="str">
        <f t="shared" si="0"/>
        <v>M_00.0058.0000583.3.</v>
      </c>
    </row>
    <row r="45" spans="1:14" ht="31.5" x14ac:dyDescent="0.25">
      <c r="A45" s="281" t="s">
        <v>487</v>
      </c>
      <c r="B45" s="281" t="s">
        <v>488</v>
      </c>
      <c r="C45" s="285" t="s">
        <v>424</v>
      </c>
      <c r="D45" s="285" t="s">
        <v>424</v>
      </c>
      <c r="E45" s="285" t="s">
        <v>424</v>
      </c>
      <c r="F45" s="285" t="s">
        <v>424</v>
      </c>
      <c r="G45" s="286" t="s">
        <v>424</v>
      </c>
      <c r="H45" s="286" t="s">
        <v>424</v>
      </c>
      <c r="I45" s="280" t="s">
        <v>520</v>
      </c>
      <c r="J45" s="281" t="s">
        <v>424</v>
      </c>
      <c r="N45" s="238" t="str">
        <f t="shared" si="0"/>
        <v>M_00.0058.0000583.4.</v>
      </c>
    </row>
    <row r="46" spans="1:14" ht="63" x14ac:dyDescent="0.25">
      <c r="A46" s="281" t="s">
        <v>489</v>
      </c>
      <c r="B46" s="281" t="s">
        <v>490</v>
      </c>
      <c r="C46" s="285" t="s">
        <v>424</v>
      </c>
      <c r="D46" s="285" t="s">
        <v>424</v>
      </c>
      <c r="E46" s="285" t="s">
        <v>424</v>
      </c>
      <c r="F46" s="285" t="s">
        <v>424</v>
      </c>
      <c r="G46" s="286" t="s">
        <v>424</v>
      </c>
      <c r="H46" s="286" t="s">
        <v>424</v>
      </c>
      <c r="I46" s="280" t="s">
        <v>520</v>
      </c>
      <c r="J46" s="281" t="s">
        <v>424</v>
      </c>
      <c r="N46" s="238" t="str">
        <f t="shared" si="0"/>
        <v>M_00.0058.0000583.5.</v>
      </c>
    </row>
    <row r="47" spans="1:14" x14ac:dyDescent="0.25">
      <c r="A47" s="281" t="s">
        <v>491</v>
      </c>
      <c r="B47" s="281" t="s">
        <v>492</v>
      </c>
      <c r="C47" s="285" t="s">
        <v>424</v>
      </c>
      <c r="D47" s="285" t="s">
        <v>424</v>
      </c>
      <c r="E47" s="285" t="s">
        <v>424</v>
      </c>
      <c r="F47" s="285" t="s">
        <v>424</v>
      </c>
      <c r="G47" s="286" t="s">
        <v>424</v>
      </c>
      <c r="H47" s="286" t="s">
        <v>424</v>
      </c>
      <c r="I47" s="280" t="s">
        <v>424</v>
      </c>
      <c r="J47" s="281" t="s">
        <v>424</v>
      </c>
      <c r="N47" s="238" t="str">
        <f t="shared" si="0"/>
        <v>M_00.0058.0000583.6.</v>
      </c>
    </row>
    <row r="48" spans="1:14" x14ac:dyDescent="0.25">
      <c r="A48" s="280">
        <v>4</v>
      </c>
      <c r="B48" s="280" t="s">
        <v>493</v>
      </c>
      <c r="C48" s="285">
        <v>44042</v>
      </c>
      <c r="D48" s="285">
        <v>45687</v>
      </c>
      <c r="E48" s="285">
        <v>44042</v>
      </c>
      <c r="F48" s="285">
        <v>46384</v>
      </c>
      <c r="G48" s="286">
        <v>0.47499999999999998</v>
      </c>
      <c r="H48" s="286" t="s">
        <v>424</v>
      </c>
      <c r="I48" s="280" t="s">
        <v>552</v>
      </c>
      <c r="J48" s="280" t="s">
        <v>424</v>
      </c>
      <c r="N48" s="238" t="str">
        <f t="shared" si="0"/>
        <v>M_00.0058.0000584</v>
      </c>
    </row>
    <row r="49" spans="1:14" x14ac:dyDescent="0.25">
      <c r="A49" s="281" t="s">
        <v>494</v>
      </c>
      <c r="B49" s="281" t="s">
        <v>495</v>
      </c>
      <c r="C49" s="285" t="s">
        <v>424</v>
      </c>
      <c r="D49" s="285" t="s">
        <v>424</v>
      </c>
      <c r="E49" s="285" t="s">
        <v>424</v>
      </c>
      <c r="F49" s="285" t="s">
        <v>424</v>
      </c>
      <c r="G49" s="286" t="s">
        <v>424</v>
      </c>
      <c r="H49" s="286" t="s">
        <v>424</v>
      </c>
      <c r="I49" s="280" t="s">
        <v>520</v>
      </c>
      <c r="J49" s="281" t="s">
        <v>424</v>
      </c>
      <c r="N49" s="238" t="str">
        <f t="shared" si="0"/>
        <v>M_00.0058.0000584.1.</v>
      </c>
    </row>
    <row r="50" spans="1:14" ht="47.25" x14ac:dyDescent="0.25">
      <c r="A50" s="281" t="s">
        <v>496</v>
      </c>
      <c r="B50" s="281" t="s">
        <v>497</v>
      </c>
      <c r="C50" s="285" t="s">
        <v>424</v>
      </c>
      <c r="D50" s="285" t="s">
        <v>424</v>
      </c>
      <c r="E50" s="285" t="s">
        <v>424</v>
      </c>
      <c r="F50" s="285" t="s">
        <v>424</v>
      </c>
      <c r="G50" s="286" t="s">
        <v>424</v>
      </c>
      <c r="H50" s="286" t="s">
        <v>424</v>
      </c>
      <c r="I50" s="280" t="s">
        <v>520</v>
      </c>
      <c r="J50" s="281" t="s">
        <v>424</v>
      </c>
      <c r="N50" s="238" t="str">
        <f t="shared" si="0"/>
        <v>M_00.0058.0000584.2.</v>
      </c>
    </row>
    <row r="51" spans="1:14" ht="31.5" x14ac:dyDescent="0.25">
      <c r="A51" s="281" t="s">
        <v>498</v>
      </c>
      <c r="B51" s="281" t="s">
        <v>499</v>
      </c>
      <c r="C51" s="285" t="s">
        <v>424</v>
      </c>
      <c r="D51" s="285" t="s">
        <v>424</v>
      </c>
      <c r="E51" s="285" t="s">
        <v>424</v>
      </c>
      <c r="F51" s="285" t="s">
        <v>424</v>
      </c>
      <c r="G51" s="286" t="s">
        <v>424</v>
      </c>
      <c r="H51" s="286" t="s">
        <v>424</v>
      </c>
      <c r="I51" s="280" t="s">
        <v>520</v>
      </c>
      <c r="J51" s="281" t="s">
        <v>424</v>
      </c>
      <c r="N51" s="238" t="str">
        <f t="shared" si="0"/>
        <v>M_00.0058.0000584.3.</v>
      </c>
    </row>
    <row r="52" spans="1:14" ht="31.5" x14ac:dyDescent="0.25">
      <c r="A52" s="283" t="s">
        <v>500</v>
      </c>
      <c r="B52" s="281" t="s">
        <v>501</v>
      </c>
      <c r="C52" s="285" t="s">
        <v>424</v>
      </c>
      <c r="D52" s="285" t="s">
        <v>424</v>
      </c>
      <c r="E52" s="285" t="s">
        <v>424</v>
      </c>
      <c r="F52" s="285" t="s">
        <v>424</v>
      </c>
      <c r="G52" s="286" t="s">
        <v>424</v>
      </c>
      <c r="H52" s="286" t="s">
        <v>424</v>
      </c>
      <c r="I52" s="280" t="s">
        <v>520</v>
      </c>
      <c r="J52" s="281" t="s">
        <v>424</v>
      </c>
      <c r="N52" s="238" t="str">
        <f t="shared" si="0"/>
        <v>M_00.0058.0000584.4.</v>
      </c>
    </row>
    <row r="53" spans="1:14" x14ac:dyDescent="0.25">
      <c r="A53" s="281" t="s">
        <v>502</v>
      </c>
      <c r="B53" s="284" t="s">
        <v>503</v>
      </c>
      <c r="C53" s="285">
        <v>44042</v>
      </c>
      <c r="D53" s="285">
        <v>45687</v>
      </c>
      <c r="E53" s="285">
        <v>44042</v>
      </c>
      <c r="F53" s="285">
        <v>46384</v>
      </c>
      <c r="G53" s="286" t="s">
        <v>424</v>
      </c>
      <c r="H53" s="286" t="s">
        <v>424</v>
      </c>
      <c r="I53" s="280" t="s">
        <v>554</v>
      </c>
      <c r="J53" s="281" t="s">
        <v>424</v>
      </c>
      <c r="N53" s="238" t="str">
        <f t="shared" si="0"/>
        <v>M_00.0058.0000584.5.</v>
      </c>
    </row>
    <row r="54" spans="1:14" x14ac:dyDescent="0.25">
      <c r="A54" s="281" t="s">
        <v>504</v>
      </c>
      <c r="B54" s="281" t="s">
        <v>505</v>
      </c>
      <c r="C54" s="285" t="s">
        <v>424</v>
      </c>
      <c r="D54" s="285" t="s">
        <v>424</v>
      </c>
      <c r="E54" s="285">
        <v>44771</v>
      </c>
      <c r="F54" s="285">
        <v>46384</v>
      </c>
      <c r="G54" s="286" t="s">
        <v>424</v>
      </c>
      <c r="H54" s="286" t="s">
        <v>424</v>
      </c>
      <c r="I54" s="280" t="s">
        <v>554</v>
      </c>
      <c r="J54" s="281" t="s">
        <v>424</v>
      </c>
      <c r="N54" s="238" t="str">
        <f t="shared" si="0"/>
        <v>M_00.0058.0000584.6.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2025-08-08T10:08:03Z</dcterms:modified>
</cp:coreProperties>
</file>