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E6428D82-B88C-4877-8F02-6E0E95533B7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1" i="15"/>
  <c r="F33" i="15"/>
  <c r="N27" i="15"/>
  <c r="D24" i="15"/>
  <c r="AE27" i="15" l="1"/>
  <c r="AE24" i="15" s="1"/>
  <c r="F29" i="15"/>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<sst xmlns="http://schemas.openxmlformats.org/spreadsheetml/2006/main" count="4534" uniqueCount="554">
  <si>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</si>
  <si>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</si>
  <si>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</si>
  <si>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</si>
  <si>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</si>
  <si>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</si>
  <si>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</si>
  <si>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</si>
  <si>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</si>
  <si>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</si>
  <si>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</si>
  <si>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</si>
  <si>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</si>
  <si>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</si>
  <si>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</si>
  <si>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</si>
  <si>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</si>
  <si>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</si>
  <si>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</si>
  <si>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</si>
  <si>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</si>
  <si>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</si>
  <si>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</si>
  <si>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</si>
  <si>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</si>
  <si>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</si>
  <si>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</si>
  <si>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</si>
  <si>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</si>
  <si>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</si>
  <si>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</si>
  <si>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</si>
  <si>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</si>
  <si>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</si>
  <si>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</si>
  <si>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</si>
  <si>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</si>
  <si>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</si>
  <si>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</si>
  <si>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</si>
  <si>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</si>
  <si>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</si>
  <si>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</si>
  <si>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</si>
  <si>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</si>
  <si>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</si>
  <si>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</si>
  <si>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</si>
  <si>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</si>
  <si>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</si>
  <si>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</si>
  <si>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</si>
  <si>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</si>
  <si>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</si>
  <si>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</si>
  <si>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</si>
  <si>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</si>
  <si>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</si>
  <si>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</si>
  <si>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</si>
  <si>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</si>
  <si>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</si>
  <si>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</si>
  <si>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</si>
  <si>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</si>
  <si>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</si>
  <si>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</si>
  <si>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</si>
  <si>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</si>
  <si>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</si>
  <si>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</si>
  <si>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</si>
  <si>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</si>
  <si>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</si>
  <si>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</si>
  <si>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</si>
  <si>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</si>
  <si>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</si>
  <si>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</si>
  <si>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</si>
  <si>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</si>
  <si>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</si>
  <si>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</si>
  <si>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</si>
  <si>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</si>
  <si>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</si>
  <si>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</si>
  <si>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</si>
  <si>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</si>
  <si>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</si>
  <si>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</si>
  <si>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</si>
  <si>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</si>
  <si>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</si>
  <si>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</si>
  <si>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</si>
  <si>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</si>
  <si>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</si>
  <si>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</si>
  <si>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</si>
  <si>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</si>
  <si>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</si>
  <si>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</si>
  <si>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</si>
  <si>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</si>
  <si>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</si>
  <si>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</si>
  <si>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</si>
  <si>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</si>
  <si>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</si>
  <si>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</si>
  <si>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</si>
  <si>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</si>
  <si>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</si>
  <si>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</si>
  <si>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</si>
  <si>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</si>
  <si>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</si>
  <si>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</si>
  <si>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</si>
  <si>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</si>
  <si>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</si>
  <si>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</si>
  <si>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</si>
  <si>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</si>
  <si>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</si>
  <si>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</si>
  <si>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</si>
  <si>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</si>
  <si>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</si>
  <si>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</si>
  <si>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</si>
  <si>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</si>
  <si>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</si>
  <si>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</si>
  <si>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</si>
  <si>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</si>
  <si>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</si>
  <si>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</si>
  <si>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</si>
  <si>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</si>
  <si>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</si>
  <si>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</si>
  <si>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</si>
  <si>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</si>
  <si>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</si>
  <si>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</si>
  <si>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</si>
  <si>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</si>
  <si>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</si>
  <si>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</si>
  <si>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</si>
  <si>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</si>
  <si>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</si>
  <si>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</si>
  <si>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</si>
  <si>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</si>
  <si>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</si>
  <si>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</si>
  <si>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</si>
  <si>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</si>
  <si>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</si>
  <si>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</si>
  <si>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</si>
  <si>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</si>
  <si>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</si>
  <si>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</si>
  <si>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</si>
  <si>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</si>
  <si>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</si>
  <si>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</si>
  <si>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</si>
  <si>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</si>
  <si>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</si>
  <si>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</si>
  <si>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</si>
  <si>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</si>
  <si>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</si>
  <si>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</si>
  <si>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</si>
  <si>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</si>
  <si>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</si>
  <si>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</si>
  <si>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</si>
  <si>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</si>
  <si>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</si>
  <si>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</si>
  <si>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</si>
  <si>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</si>
  <si>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</si>
  <si>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</si>
  <si>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</si>
  <si>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</si>
  <si>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</si>
  <si>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</si>
  <si>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</si>
  <si>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</si>
  <si>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</si>
  <si>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</si>
  <si>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</si>
  <si>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</si>
  <si>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</si>
  <si>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</si>
  <si>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</si>
  <si>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</si>
  <si>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</si>
  <si>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</si>
  <si>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</si>
  <si>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</si>
  <si>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</si>
  <si>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</si>
  <si>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</si>
  <si>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</si>
  <si>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</si>
  <si>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</si>
  <si>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</si>
  <si>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</si>
  <si>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</si>
  <si>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</si>
  <si>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</si>
  <si>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</si>
  <si>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</si>
  <si>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</si>
  <si>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</si>
  <si>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</si>
  <si>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</si>
  <si>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</si>
  <si>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</si>
  <si>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</si>
  <si>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</si>
  <si>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</si>
  <si>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</si>
  <si>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</si>
  <si>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</si>
  <si>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</si>
  <si>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</si>
  <si>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</si>
  <si>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</si>
  <si>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</si>
  <si>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</si>
  <si>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</si>
  <si>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</si>
  <si>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</si>
  <si>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</si>
  <si>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</si>
  <si>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</si>
  <si>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</si>
  <si>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</si>
  <si>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</si>
  <si>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</si>
  <si>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</si>
  <si>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</si>
  <si>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</si>
  <si>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</si>
  <si>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</si>
  <si>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</si>
  <si>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</si>
  <si>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</si>
  <si>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</si>
  <si>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</si>
  <si>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</si>
  <si>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</si>
  <si>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</si>
  <si>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</si>
  <si>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</si>
  <si>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</si>
  <si>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</si>
  <si>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</si>
  <si>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</si>
  <si>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</si>
  <si>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</si>
  <si>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</si>
  <si>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</si>
  <si>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</si>
  <si>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</si>
  <si>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</si>
  <si>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</si>
  <si>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</si>
  <si>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</si>
  <si>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</si>
  <si>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</si>
  <si>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</si>
  <si>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</si>
  <si>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</si>
  <si>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</si>
  <si>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</si>
  <si>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</si>
  <si>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</si>
  <si>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</si>
  <si>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</si>
  <si>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</si>
  <si>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</si>
  <si>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</si>
  <si>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</si>
  <si>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</si>
  <si>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</si>
  <si>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</si>
  <si>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</si>
  <si>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</si>
  <si>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</si>
  <si>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</si>
  <si>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</si>
  <si>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</si>
  <si>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</si>
  <si>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</si>
  <si>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</si>
  <si>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</si>
  <si>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</si>
  <si>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</si>
  <si>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</si>
  <si>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</si>
  <si>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</si>
  <si>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</si>
  <si>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</si>
  <si>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</si>
  <si>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</si>
  <si>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</si>
  <si>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</si>
  <si>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</si>
  <si>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</si>
  <si>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</si>
  <si>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</si>
  <si>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</si>
  <si>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</si>
  <si>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</si>
  <si>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</si>
  <si>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</si>
  <si>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</si>
  <si>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</si>
  <si>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</si>
  <si>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</si>
  <si>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</si>
  <si>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</si>
  <si>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</si>
  <si>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</si>
  <si>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</si>
  <si>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</si>
  <si>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</si>
  <si>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</si>
  <si>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</si>
  <si>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</si>
  <si>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</si>
  <si>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</si>
  <si>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</si>
  <si>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</si>
  <si>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</si>
  <si>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</si>
  <si>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</si>
  <si>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</si>
  <si>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</si>
  <si>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</si>
  <si>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</si>
  <si>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</si>
  <si>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</si>
  <si>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</si>
  <si>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</si>
  <si>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</si>
  <si>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</si>
  <si>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</si>
  <si>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</si>
  <si>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</si>
  <si>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</si>
  <si>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</si>
  <si>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</si>
  <si>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</si>
  <si>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</si>
  <si>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</si>
  <si>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</si>
  <si>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</si>
  <si>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</si>
  <si>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</si>
  <si>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</si>
  <si>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</si>
  <si>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</si>
  <si>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</si>
  <si>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</si>
  <si>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</si>
  <si>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</si>
  <si>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</si>
  <si>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</si>
  <si>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</si>
  <si>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</si>
  <si>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</si>
  <si>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</si>
  <si>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</si>
  <si>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</si>
  <si>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</si>
  <si>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</si>
  <si>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</si>
  <si>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</si>
  <si>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</si>
  <si>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</si>
  <si>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</si>
  <si>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</si>
  <si>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</si>
  <si>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</si>
  <si>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</si>
  <si>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</si>
  <si>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</si>
  <si>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</si>
  <si>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</si>
  <si>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</si>
  <si>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</si>
  <si>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</si>
  <si>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</si>
  <si>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</si>
  <si>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</si>
  <si>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</si>
  <si>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</si>
  <si>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</si>
  <si>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</si>
  <si>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</si>
  <si>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</si>
  <si>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</si>
  <si>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</si>
  <si>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</si>
  <si>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</si>
  <si>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</si>
  <si>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</si>
  <si>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</si>
  <si>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</si>
  <si>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</si>
  <si>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</si>
  <si>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</si>
  <si>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</si>
  <si>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</si>
  <si>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</si>
  <si>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</si>
  <si>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</si>
  <si>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</si>
  <si>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</si>
  <si>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</si>
  <si>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</si>
  <si>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</si>
  <si>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</si>
  <si>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</si>
  <si>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</si>
  <si>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</si>
  <si>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</si>
  <si>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</si>
  <si>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</si>
  <si>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</si>
  <si>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</si>
  <si>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</si>
  <si>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</si>
  <si>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</si>
  <si>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</si>
  <si>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</si>
  <si>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</si>
  <si>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</si>
  <si>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</si>
  <si>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</si>
  <si>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</si>
  <si>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</si>
  <si>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</si>
  <si>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</si>
  <si>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</si>
  <si>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</si>
  <si>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</si>
  <si>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</si>
  <si>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</si>
  <si>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</si>
  <si>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</si>
  <si>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</si>
  <si>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</si>
  <si>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</si>
  <si>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</si>
  <si>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</si>
  <si>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</si>
  <si>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</si>
  <si>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</si>
  <si>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</si>
  <si>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</si>
  <si>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</si>
  <si>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</si>
  <si>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</si>
  <si>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</si>
  <si>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</si>
  <si>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</si>
  <si>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</si>
  <si>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</si>
  <si>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</si>
  <si>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</si>
  <si>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</si>
  <si>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</si>
  <si>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</si>
  <si>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</si>
  <si>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</si>
  <si>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</si>
  <si>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</si>
  <si>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</si>
  <si>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</si>
  <si>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</si>
  <si>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</si>
  <si>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</si>
  <si>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</si>
  <si>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</si>
  <si>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</si>
  <si>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</si>
  <si>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</si>
  <si>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</si>
  <si>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</si>
  <si>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</si>
  <si>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</si>
  <si>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</si>
  <si>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</si>
  <si>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</si>
  <si>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</si>
  <si>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</si>
  <si>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</si>
  <si>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</si>
  <si>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уточнением стоимости оборудования по итогам проведения закупочных процедур</t>
  </si>
  <si>
    <t>ТМЦ</t>
  </si>
  <si>
    <t xml:space="preserve">Поставка трансформаторов тока типа ТЛО, ТЛП																										</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</si>
  <si>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</si>
  <si>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</si>
  <si>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</si>
  <si>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ОБЩЕСТВО С ОГРАНИЧЕННОЙ ОТВЕТСТВЕННОСТЬЮ "ЭНЕРГОМИР"</t>
  </si>
  <si>
    <t>да</t>
  </si>
  <si>
    <t>https://com.roseltorg.ru/</t>
  </si>
  <si>
    <t>ПД</t>
  </si>
  <si>
    <t>ПД-25-00204 от 02.06.2025</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</si>
  <si>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</si>
  <si>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</si>
  <si>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</si>
  <si>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</si>
  <si>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</si>
  <si>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t>
  </si>
  <si>
    <t>Выполнение работ хоз. способом</t>
  </si>
  <si>
    <t>г. Новосибирск</t>
  </si>
  <si>
    <t>не требуется</t>
  </si>
  <si>
    <t>не относится</t>
  </si>
  <si>
    <t>32,99 МВА</t>
  </si>
  <si>
    <t>427/7700059 от 14.12.2021</t>
  </si>
  <si>
    <t>445/7700061 от 21.01.2022</t>
  </si>
  <si>
    <t>ПС 220 кВ Восточная ЗРУ-2-10 яч.12 (ф.11-230)</t>
  </si>
  <si>
    <t>ПС 220 кВ Восточная ЗРУ-2-10 яч.28 (ф.11-238)</t>
  </si>
  <si>
    <t>1. Технологическое присоединение  энергопринимающих устройств Заявителей к сетям АО "Электромагистраль".</t>
  </si>
  <si>
    <t>Замена трансформаторов тока в ячейках, на трансформаторы тока с большим номинальным током с целью создания возможности ТП потребителя.</t>
  </si>
  <si>
    <t>ПС 220 кВ Восточная</t>
  </si>
  <si>
    <t>107,34 тыс. руб с НДС за  1 ТТ шт.</t>
  </si>
  <si>
    <t>Выделение этапов не предусмотрено</t>
  </si>
  <si>
    <t>1. Договоры технологического присоединения: 427/7700059 от 14.12.2021;445/7700061 от 21.01.2022.</t>
  </si>
  <si>
    <t>П</t>
  </si>
  <si>
    <t>Сибирский Федеральный округ, Новосибирская область, г. Новосибирск</t>
  </si>
  <si>
    <t>Сетевая организация осуществляет:
1.1. Замена в ячейках №12 и №28 ЗРУ-2-10 ПС 220 кВ Восточная существующих трансформаторов тока. Тип и номинал устанавливаемых трансформаторов тока определить проектом.</t>
  </si>
  <si>
    <t xml:space="preserve">Сетевая организация осуществляет:
1.1. Замена в ячейках №12 (ф. 11-230) и №28 (ф.11-238), ячейках №1 (вводной выключатель 3В-10-3АТ) и №29 (вводной выключатель 4В-10-3АТ) ЗРУ-2-10 кВ 
ПС 220 кВ Восточная существующих трансформаторов тока. Тип и номинал устанавливаемых трансформаторов тока определить проектом.
</t>
  </si>
  <si>
    <t>ДС №1 от 01.02.2024           ДС №2 от 09.08.2024</t>
  </si>
  <si>
    <t>Заключен</t>
  </si>
  <si>
    <t>Новосибирская область, г. Новосибирск, ул. 1-ая Родниковая, 46 (кадастровый номер 54:35:072001:175)</t>
  </si>
  <si>
    <t>2КЛ-10 кВ ААБ2л-10 3х240, L=2212м от ПС 220 кВ Восточная ф.11-230, ф.11-238 до опоры №73, 2ВЛ-10 кВ от опоры №73 до опоры №1 3СИП-3-1х120, L=3811м, 2КЛ-10 кВ от опоры №1 до яч.3, яч.10 РП 4790 ААБ2л-10 3х240, L=620м; РП-4790 РУ-10 кВ, ТП-4790 «А» с встроенными трансформаторами 2х1000 кВА; РУ-0,4 кВ, 2КЛ-10 кВ ААБ2л-10 3х120, L=2х475м, КТПН-3485</t>
  </si>
  <si>
    <t>ДС №1 от 01.02.2024           ДС №2 от 09.08.2024            ЗС №3сз от 21.01.2025</t>
  </si>
  <si>
    <t xml:space="preserve">Новосибирская область, 
г. Новосибирск, ул. 1-ая Родниковая, 46, кадастровый номер 54:35:072001:175
</t>
  </si>
  <si>
    <t xml:space="preserve">9;0,454170602068221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</si>
</sst>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529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530</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527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530</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553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0.38265517337318777</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0.42937994000000007</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0.39213087000000008</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N_00.0088.000088</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0.51203902463999984</v>
      </c>
      <c r="D24" s="261">
        <f t="shared" ref="D24:G24" si="0">D25+D26+D27+D32+D33</f>
        <v>0.42937994000000002</v>
      </c>
      <c r="E24" s="262">
        <f>J24+N24+R24+V24+Z24+AE24</f>
        <v>0.42937994000000007</v>
      </c>
      <c r="F24" s="262">
        <f t="shared" ref="F24:F26" si="1">N24+R24+V24+Z24+AE24</f>
        <v>0</v>
      </c>
      <c r="G24" s="253">
        <f t="shared" si="0"/>
        <v>0</v>
      </c>
      <c r="H24" s="253">
        <f>H25+H26+H27+H32+H33</f>
        <v>8.437803654777605E-2</v>
      </c>
      <c r="I24" s="253" t="s">
        <v>424</v>
      </c>
      <c r="J24" s="261">
        <f>J25+J26+J27+J32+J33</f>
        <v>0.42937994000000007</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8.437803654777605E-2</v>
      </c>
      <c r="AC24" s="264">
        <f>J24+N24+R24+V24+Z24</f>
        <v>0.42937994000000007</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0.4276609880922238</v>
      </c>
      <c r="D27" s="261">
        <v>0.39331807423468351</v>
      </c>
      <c r="E27" s="264">
        <f>J27+N27+R27+V27+Z27+AE27</f>
        <v>0.39331807423468357</v>
      </c>
      <c r="F27" s="264">
        <f t="shared" ref="F27:F68" si="8">N27+R27+V27+Z27+AE27</f>
        <v>0</v>
      </c>
      <c r="G27" s="253">
        <v>0</v>
      </c>
      <c r="H27" s="253">
        <f>SUM(H28:H31)</f>
        <v>0</v>
      </c>
      <c r="I27" s="253" t="s">
        <v>424</v>
      </c>
      <c r="J27" s="261">
        <f>SUM(J28:J31)</f>
        <v>0.39331807423468357</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0.39331807423468357</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2.0860297229393213E-3</v>
      </c>
      <c r="F28" s="264">
        <f t="shared" si="8"/>
        <v>0</v>
      </c>
      <c r="G28" s="254" t="s">
        <v>424</v>
      </c>
      <c r="H28" s="254">
        <v>0</v>
      </c>
      <c r="I28" s="255">
        <v>0</v>
      </c>
      <c r="J28" s="263">
        <v>2.0860297229393213E-3</v>
      </c>
      <c r="K28" s="265" t="s">
        <v>63</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2.0860297229393213E-3</v>
      </c>
      <c r="AE28" s="274">
        <v>0</v>
      </c>
      <c r="AF28" s="274">
        <v>0</v>
      </c>
      <c r="AG28" s="278">
        <v>0</v>
      </c>
      <c r="AH28" s="278">
        <v>0</v>
      </c>
    </row>
    <row r="29" spans="1:34" ht="31.5" x14ac:dyDescent="0.25">
      <c r="A29" s="58" t="s">
        <v>426</v>
      </c>
      <c r="B29" s="42" t="s">
        <v>166</v>
      </c>
      <c r="C29" s="255" t="s">
        <v>424</v>
      </c>
      <c r="D29" s="265" t="s">
        <v>424</v>
      </c>
      <c r="E29" s="264">
        <f t="shared" si="9"/>
        <v>3.4930016695743325E-2</v>
      </c>
      <c r="F29" s="264">
        <f t="shared" si="8"/>
        <v>0</v>
      </c>
      <c r="G29" s="254" t="s">
        <v>424</v>
      </c>
      <c r="H29" s="254">
        <v>0</v>
      </c>
      <c r="I29" s="255">
        <v>0</v>
      </c>
      <c r="J29" s="263">
        <v>3.4930016695743325E-2</v>
      </c>
      <c r="K29" s="265" t="s">
        <v>60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3.4930016695743325E-2</v>
      </c>
      <c r="AD29" s="204"/>
      <c r="AE29" s="274">
        <v>0</v>
      </c>
      <c r="AF29" s="276">
        <v>0</v>
      </c>
      <c r="AG29" s="278">
        <v>0</v>
      </c>
      <c r="AH29" s="278">
        <v>0</v>
      </c>
    </row>
    <row r="30" spans="1:34" x14ac:dyDescent="0.25">
      <c r="A30" s="58" t="s">
        <v>427</v>
      </c>
      <c r="B30" s="42" t="s">
        <v>164</v>
      </c>
      <c r="C30" s="255" t="s">
        <v>424</v>
      </c>
      <c r="D30" s="265" t="s">
        <v>424</v>
      </c>
      <c r="E30" s="264">
        <f t="shared" si="9"/>
        <v>0.20471815654583425</v>
      </c>
      <c r="F30" s="264">
        <f t="shared" si="8"/>
        <v>0</v>
      </c>
      <c r="G30" s="254" t="s">
        <v>424</v>
      </c>
      <c r="H30" s="254">
        <v>0</v>
      </c>
      <c r="I30" s="255">
        <v>0</v>
      </c>
      <c r="J30" s="263">
        <v>0.20471815654583425</v>
      </c>
      <c r="K30" s="265" t="s">
        <v>61</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0.20471815654583425</v>
      </c>
      <c r="AD30" s="204"/>
      <c r="AE30" s="274">
        <v>0</v>
      </c>
      <c r="AF30" s="274">
        <v>0</v>
      </c>
      <c r="AG30" s="278">
        <v>0</v>
      </c>
      <c r="AH30" s="278">
        <v>0</v>
      </c>
    </row>
    <row r="31" spans="1:34" x14ac:dyDescent="0.25">
      <c r="A31" s="58" t="s">
        <v>428</v>
      </c>
      <c r="B31" s="42" t="s">
        <v>162</v>
      </c>
      <c r="C31" s="255" t="s">
        <v>424</v>
      </c>
      <c r="D31" s="265" t="s">
        <v>424</v>
      </c>
      <c r="E31" s="264">
        <f t="shared" si="9"/>
        <v>0.15158387127016665</v>
      </c>
      <c r="F31" s="264">
        <f t="shared" si="8"/>
        <v>0</v>
      </c>
      <c r="G31" s="254" t="s">
        <v>424</v>
      </c>
      <c r="H31" s="254">
        <v>0</v>
      </c>
      <c r="I31" s="255">
        <v>0</v>
      </c>
      <c r="J31" s="263">
        <v>0.15158387127016665</v>
      </c>
      <c r="K31" s="265" t="s">
        <v>60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0.15158387127016665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8.437803654777605E-2</v>
      </c>
      <c r="D33" s="263">
        <v>3.6061865765316496E-2</v>
      </c>
      <c r="E33" s="264">
        <f t="shared" si="9"/>
        <v>3.6061865765316496E-2</v>
      </c>
      <c r="F33" s="264">
        <f t="shared" si="8"/>
        <v>0</v>
      </c>
      <c r="G33" s="254">
        <v>0</v>
      </c>
      <c r="H33" s="254">
        <v>8.437803654777605E-2</v>
      </c>
      <c r="I33" s="254">
        <f>I31</f>
        <v>0</v>
      </c>
      <c r="J33" s="263">
        <v>3.6061865765316496E-2</v>
      </c>
      <c r="K33" s="263" t="str">
        <f>K31</f>
        <v>3</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8.437803654777605E-2</v>
      </c>
      <c r="AC33" s="264">
        <f t="shared" si="7"/>
        <v>3.6061865765316496E-2</v>
      </c>
      <c r="AE33" s="274">
        <v>0</v>
      </c>
      <c r="AF33" s="274">
        <f>AF31</f>
        <v>0</v>
      </c>
      <c r="AG33" s="278">
        <v>0</v>
      </c>
      <c r="AH33" s="278">
        <v>0</v>
      </c>
    </row>
    <row r="34" spans="1:34" ht="47.25" x14ac:dyDescent="0.25">
      <c r="A34" s="60" t="s">
        <v>61</v>
      </c>
      <c r="B34" s="59" t="s">
        <v>170</v>
      </c>
      <c r="C34" s="253">
        <f>SUM(C35:C38)</f>
        <v>0.39213087000000008</v>
      </c>
      <c r="D34" s="261">
        <f t="shared" ref="D34:G34" si="10">SUM(D35:D38)</f>
        <v>0.39213087000000008</v>
      </c>
      <c r="E34" s="262">
        <f t="shared" si="9"/>
        <v>0.39213087000000008</v>
      </c>
      <c r="F34" s="262">
        <f t="shared" si="8"/>
        <v>0</v>
      </c>
      <c r="G34" s="253">
        <f t="shared" si="10"/>
        <v>0</v>
      </c>
      <c r="H34" s="253">
        <f>SUM(H35:H38)</f>
        <v>0</v>
      </c>
      <c r="I34" s="253" t="s">
        <v>424</v>
      </c>
      <c r="J34" s="261">
        <f>SUM(J35:J38)</f>
        <v>0.39213087000000008</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0.39213087000000008</v>
      </c>
      <c r="AD34" s="204"/>
      <c r="AE34" s="273">
        <f>SUM(AE35:AE38)</f>
        <v>0</v>
      </c>
      <c r="AF34" s="273" t="s">
        <v>424</v>
      </c>
      <c r="AG34" s="278">
        <v>0</v>
      </c>
      <c r="AH34" s="278">
        <v>0</v>
      </c>
    </row>
    <row r="35" spans="1:34" x14ac:dyDescent="0.25">
      <c r="A35" s="60" t="s">
        <v>169</v>
      </c>
      <c r="B35" s="42" t="s">
        <v>168</v>
      </c>
      <c r="C35" s="254">
        <v>2.2762199999999998E-3</v>
      </c>
      <c r="D35" s="263">
        <v>2.2762199999999998E-3</v>
      </c>
      <c r="E35" s="264">
        <f t="shared" si="9"/>
        <v>2.2762199999999998E-3</v>
      </c>
      <c r="F35" s="264">
        <f t="shared" si="8"/>
        <v>0</v>
      </c>
      <c r="G35" s="254">
        <v>0</v>
      </c>
      <c r="H35" s="254">
        <v>0</v>
      </c>
      <c r="I35" s="255">
        <v>0</v>
      </c>
      <c r="J35" s="263">
        <v>2.2762199999999998E-3</v>
      </c>
      <c r="K35" s="265" t="s">
        <v>63</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2.2762199999999998E-3</v>
      </c>
      <c r="AD35" s="203"/>
      <c r="AE35" s="274">
        <v>0</v>
      </c>
      <c r="AF35" s="275">
        <v>0</v>
      </c>
      <c r="AG35" s="278">
        <v>0</v>
      </c>
      <c r="AH35" s="278">
        <v>0</v>
      </c>
    </row>
    <row r="36" spans="1:34" ht="31.5" x14ac:dyDescent="0.25">
      <c r="A36" s="60" t="s">
        <v>167</v>
      </c>
      <c r="B36" s="42" t="s">
        <v>166</v>
      </c>
      <c r="C36" s="254">
        <v>3.8132619514627673E-2</v>
      </c>
      <c r="D36" s="263">
        <v>3.8132619514627673E-2</v>
      </c>
      <c r="E36" s="264">
        <f t="shared" si="9"/>
        <v>3.8132619514627673E-2</v>
      </c>
      <c r="F36" s="264">
        <f t="shared" si="8"/>
        <v>0</v>
      </c>
      <c r="G36" s="254">
        <v>0</v>
      </c>
      <c r="H36" s="254">
        <v>0</v>
      </c>
      <c r="I36" s="254">
        <v>0</v>
      </c>
      <c r="J36" s="263">
        <v>3.8132619514627673E-2</v>
      </c>
      <c r="K36" s="265" t="s">
        <v>61</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3.8132619514627673E-2</v>
      </c>
      <c r="AE36" s="274">
        <v>0</v>
      </c>
      <c r="AF36" s="275">
        <v>0</v>
      </c>
      <c r="AG36" s="278">
        <v>0</v>
      </c>
      <c r="AH36" s="278">
        <v>0</v>
      </c>
    </row>
    <row r="37" spans="1:34" x14ac:dyDescent="0.25">
      <c r="A37" s="60" t="s">
        <v>165</v>
      </c>
      <c r="B37" s="42" t="s">
        <v>164</v>
      </c>
      <c r="C37" s="254">
        <v>0.18623999999999996</v>
      </c>
      <c r="D37" s="263">
        <v>0.18623999999999996</v>
      </c>
      <c r="E37" s="264">
        <f t="shared" si="9"/>
        <v>0.18623999999999996</v>
      </c>
      <c r="F37" s="264">
        <f t="shared" si="8"/>
        <v>0</v>
      </c>
      <c r="G37" s="254">
        <v>0</v>
      </c>
      <c r="H37" s="254">
        <v>0</v>
      </c>
      <c r="I37" s="254">
        <v>0</v>
      </c>
      <c r="J37" s="263">
        <v>0.18623999999999996</v>
      </c>
      <c r="K37" s="265" t="s">
        <v>61</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0.18623999999999996</v>
      </c>
      <c r="AE37" s="274">
        <v>0</v>
      </c>
      <c r="AF37" s="275">
        <v>0</v>
      </c>
      <c r="AG37" s="278">
        <v>0</v>
      </c>
      <c r="AH37" s="278">
        <v>0</v>
      </c>
    </row>
    <row r="38" spans="1:34" x14ac:dyDescent="0.25">
      <c r="A38" s="60" t="s">
        <v>163</v>
      </c>
      <c r="B38" s="42" t="s">
        <v>162</v>
      </c>
      <c r="C38" s="254">
        <v>0.16548203048537244</v>
      </c>
      <c r="D38" s="263">
        <v>0.16548203048537244</v>
      </c>
      <c r="E38" s="264">
        <f t="shared" si="9"/>
        <v>0.16548203048537244</v>
      </c>
      <c r="F38" s="264">
        <f t="shared" si="8"/>
        <v>0</v>
      </c>
      <c r="G38" s="254">
        <v>0</v>
      </c>
      <c r="H38" s="254">
        <v>0</v>
      </c>
      <c r="I38" s="254">
        <v>0</v>
      </c>
      <c r="J38" s="263">
        <v>0.16548203048537244</v>
      </c>
      <c r="K38" s="265" t="s">
        <v>61</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0.16548203048537244</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8</v>
      </c>
      <c r="D46" s="263">
        <v>8</v>
      </c>
      <c r="E46" s="264">
        <f t="shared" si="9"/>
        <v>8</v>
      </c>
      <c r="F46" s="264">
        <f t="shared" si="8"/>
        <v>0</v>
      </c>
      <c r="G46" s="254">
        <v>0</v>
      </c>
      <c r="H46" s="254">
        <v>8</v>
      </c>
      <c r="I46" s="255" t="s">
        <v>59</v>
      </c>
      <c r="J46" s="263">
        <v>8</v>
      </c>
      <c r="K46" s="265" t="s">
        <v>61</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8</v>
      </c>
      <c r="AC46" s="264">
        <f t="shared" si="7"/>
        <v>8</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8</v>
      </c>
      <c r="E54" s="264">
        <f t="shared" si="9"/>
        <v>8</v>
      </c>
      <c r="F54" s="264">
        <f t="shared" si="8"/>
        <v>0</v>
      </c>
      <c r="G54" s="254">
        <v>0</v>
      </c>
      <c r="H54" s="254">
        <v>8</v>
      </c>
      <c r="I54" s="255" t="s">
        <v>59</v>
      </c>
      <c r="J54" s="263">
        <v>8</v>
      </c>
      <c r="K54" s="265" t="s">
        <v>61</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8</v>
      </c>
      <c r="AC54" s="264">
        <f t="shared" si="7"/>
        <v>8</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0.42879642623999997</v>
      </c>
      <c r="D56" s="263">
        <v>0.39213087000000008</v>
      </c>
      <c r="E56" s="264">
        <f t="shared" si="9"/>
        <v>0.39213087000000008</v>
      </c>
      <c r="F56" s="264">
        <f t="shared" si="8"/>
        <v>0</v>
      </c>
      <c r="G56" s="254">
        <v>0</v>
      </c>
      <c r="H56" s="254">
        <v>0.42879642623999997</v>
      </c>
      <c r="I56" s="255" t="s">
        <v>59</v>
      </c>
      <c r="J56" s="263">
        <v>0.39213087000000008</v>
      </c>
      <c r="K56" s="265" t="s">
        <v>61</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0.42879642623999997</v>
      </c>
      <c r="AC56" s="264">
        <f t="shared" si="7"/>
        <v>0.39213087000000008</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8</v>
      </c>
      <c r="E61" s="264">
        <f t="shared" si="9"/>
        <v>8</v>
      </c>
      <c r="F61" s="264">
        <f t="shared" si="8"/>
        <v>0</v>
      </c>
      <c r="G61" s="254">
        <v>0</v>
      </c>
      <c r="H61" s="254">
        <v>8</v>
      </c>
      <c r="I61" s="255" t="s">
        <v>59</v>
      </c>
      <c r="J61" s="263">
        <v>8</v>
      </c>
      <c r="K61" s="265" t="s">
        <v>61</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8</v>
      </c>
      <c r="AC61" s="264">
        <f t="shared" si="7"/>
        <v>8</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N_00.0088.000088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45838</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271.85332</v>
      </c>
      <c r="Q26" s="173" t="s">
        <v>424</v>
      </c>
      <c r="R26" s="175">
        <f>SUM(R27:R86)</f>
        <v>271.85332</v>
      </c>
      <c r="S26" s="173" t="s">
        <v>424</v>
      </c>
      <c r="T26" s="173" t="s">
        <v>424</v>
      </c>
      <c r="U26" s="173" t="s">
        <v>424</v>
      </c>
      <c r="V26" s="173" t="s">
        <v>424</v>
      </c>
      <c r="W26" s="173" t="s">
        <v>424</v>
      </c>
      <c r="X26" s="173" t="s">
        <v>424</v>
      </c>
      <c r="Y26" s="173" t="s">
        <v>424</v>
      </c>
      <c r="Z26" s="173" t="s">
        <v>424</v>
      </c>
      <c r="AA26" s="173" t="s">
        <v>424</v>
      </c>
      <c r="AB26" s="175">
        <f>SUM(AB27:AB86)</f>
        <v>186.24</v>
      </c>
      <c r="AC26" s="173" t="s">
        <v>424</v>
      </c>
      <c r="AD26" s="175">
        <f>SUM(AD27:AD86)</f>
        <v>223.488</v>
      </c>
      <c r="AE26" s="175">
        <f>SUM(AE27:AE86)</f>
        <v>223.488</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186.24</v>
      </c>
      <c r="AY26" s="175">
        <f t="shared" si="46"/>
        <v>0</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271.85332</v>
      </c>
      <c r="Q27" s="205" t="s">
        <v>515</v>
      </c>
      <c r="R27" s="206">
        <v>271.85332</v>
      </c>
      <c r="S27" s="205" t="s">
        <v>516</v>
      </c>
      <c r="T27" s="205" t="s">
        <v>516</v>
      </c>
      <c r="U27" s="205">
        <v>3</v>
      </c>
      <c r="V27" s="205">
        <v>1</v>
      </c>
      <c r="W27" s="205" t="s">
        <v>517</v>
      </c>
      <c r="X27" s="205">
        <v>186.24</v>
      </c>
      <c r="Y27" s="205" t="s">
        <v>424</v>
      </c>
      <c r="Z27" s="205">
        <v>1</v>
      </c>
      <c r="AA27" s="205">
        <v>186.24</v>
      </c>
      <c r="AB27" s="206">
        <v>186.24</v>
      </c>
      <c r="AC27" s="205" t="s">
        <v>517</v>
      </c>
      <c r="AD27" s="206">
        <v>223.488</v>
      </c>
      <c r="AE27" s="247">
        <f>IF(IFERROR(AD27-AY27,"нд")&lt;0,0,IFERROR(AD27-AY27,"нд"))</f>
        <v>223.488</v>
      </c>
      <c r="AF27" s="205">
        <v>32514789028</v>
      </c>
      <c r="AG27" s="205" t="s">
        <v>518</v>
      </c>
      <c r="AH27" s="205" t="s">
        <v>519</v>
      </c>
      <c r="AI27" s="207">
        <v>45777</v>
      </c>
      <c r="AJ27" s="207">
        <v>45772</v>
      </c>
      <c r="AK27" s="207">
        <v>45784</v>
      </c>
      <c r="AL27" s="207">
        <v>45797</v>
      </c>
      <c r="AM27" s="205" t="s">
        <v>424</v>
      </c>
      <c r="AN27" s="205" t="s">
        <v>424</v>
      </c>
      <c r="AO27" s="205" t="s">
        <v>424</v>
      </c>
      <c r="AP27" s="205" t="s">
        <v>424</v>
      </c>
      <c r="AQ27" s="207">
        <v>45817</v>
      </c>
      <c r="AR27" s="207">
        <v>45810</v>
      </c>
      <c r="AS27" s="207">
        <v>45817</v>
      </c>
      <c r="AT27" s="207">
        <v>45810</v>
      </c>
      <c r="AU27" s="207">
        <v>45838</v>
      </c>
      <c r="AV27" s="205" t="s">
        <v>424</v>
      </c>
      <c r="AW27" s="205" t="s">
        <v>424</v>
      </c>
      <c r="AX27" s="208">
        <v>186.24</v>
      </c>
      <c r="AY27" s="208">
        <v>0</v>
      </c>
      <c r="AZ27" s="206" t="s">
        <v>520</v>
      </c>
      <c r="BA27" s="206" t="s">
        <v>512</v>
      </c>
      <c r="BB27" s="206" t="s">
        <v>517</v>
      </c>
      <c r="BC27" s="206" t="s">
        <v>521</v>
      </c>
      <c r="BD27" s="206" t="str">
        <f>CONCATENATE(BB27,", ",BA27,", ",N27,", ","договор № ",BC27)</f>
        <v>ОБЩЕСТВО С ОГРАНИЧЕННОЙ ОТВЕТСТВЕННОСТЬЮ "ЭНЕРГОМИР", ТМЦ, Поставка трансформаторов тока типа ТЛО, ТЛП																										, договор № ПД-25-00204 от 02.06.2025</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N_00.0088.000088</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539</v>
      </c>
    </row>
    <row r="22" spans="1:2" x14ac:dyDescent="0.25">
      <c r="A22" s="153" t="s">
        <v>305</v>
      </c>
      <c r="B22" s="153" t="s">
        <v>544</v>
      </c>
    </row>
    <row r="23" spans="1:2" x14ac:dyDescent="0.25">
      <c r="A23" s="153" t="s">
        <v>287</v>
      </c>
      <c r="B23" s="153" t="s">
        <v>524</v>
      </c>
    </row>
    <row r="24" spans="1:2" x14ac:dyDescent="0.25">
      <c r="A24" s="153" t="s">
        <v>306</v>
      </c>
      <c r="B24" s="153" t="s">
        <v>424</v>
      </c>
    </row>
    <row r="25" spans="1:2" x14ac:dyDescent="0.25">
      <c r="A25" s="154" t="s">
        <v>307</v>
      </c>
      <c r="B25" s="171">
        <v>45838</v>
      </c>
    </row>
    <row r="26" spans="1:2" x14ac:dyDescent="0.25">
      <c r="A26" s="154" t="s">
        <v>308</v>
      </c>
      <c r="B26" s="156" t="s">
        <v>543</v>
      </c>
    </row>
    <row r="27" spans="1:2" x14ac:dyDescent="0.25">
      <c r="A27" s="156" t="str">
        <f>CONCATENATE("Стоимость проекта в прогнозных ценах, млн. руб. с НДС")</f>
        <v>Стоимость проекта в прогнозных ценах, млн. руб. с НДС</v>
      </c>
      <c r="B27" s="167">
        <v>0.42937994000000002</v>
      </c>
    </row>
    <row r="28" spans="1:2" ht="93.75" customHeight="1" x14ac:dyDescent="0.25">
      <c r="A28" s="155" t="s">
        <v>309</v>
      </c>
      <c r="B28" s="158" t="s">
        <v>525</v>
      </c>
    </row>
    <row r="29" spans="1:2" ht="28.5" x14ac:dyDescent="0.25">
      <c r="A29" s="156" t="s">
        <v>310</v>
      </c>
      <c r="B29" s="167">
        <f>'7. Паспорт отчет о закупке'!$AB$26*1.2/1000</f>
        <v>0.22348799999999999</v>
      </c>
    </row>
    <row r="30" spans="1:2" ht="28.5" x14ac:dyDescent="0.25">
      <c r="A30" s="156" t="s">
        <v>311</v>
      </c>
      <c r="B30" s="167">
        <f>'7. Паспорт отчет о закупке'!$AD$26/1000</f>
        <v>0.22348799999999999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0.22348799999999999</v>
      </c>
    </row>
    <row r="58" spans="1:2" ht="30" x14ac:dyDescent="0.25">
      <c r="A58" s="164" t="s">
        <v>432</v>
      </c>
      <c r="B58" s="157">
        <f>IF(VLOOKUP(1,'7. Паспорт отчет о закупке'!$A$27:$CD$86,52,0)="ПД",VLOOKUP(1,'7. Паспорт отчет о закупке'!$A$27:$CD$86,30,0)/1000,"нд")</f>
        <v>0.22348799999999999</v>
      </c>
    </row>
    <row r="59" spans="1:2" x14ac:dyDescent="0.25">
      <c r="A59" s="164" t="s">
        <v>314</v>
      </c>
      <c r="B59" s="157">
        <f>IF(B58="нд","нд",$B58/$B$27*100)</f>
        <v>52.049008158136125</v>
      </c>
    </row>
    <row r="60" spans="1:2" x14ac:dyDescent="0.25">
      <c r="A60" s="164" t="s">
        <v>315</v>
      </c>
      <c r="B60" s="157">
        <f>IF(VLOOKUP(1,'7. Паспорт отчет о закупке'!$A$27:$CD$86,52,0)="ПД",VLOOKUP(1,'7. Паспорт отчет о закупке'!$A$27:$CD$86,51,0)/1000,"нд")</f>
        <v>0</v>
      </c>
    </row>
    <row r="61" spans="1:2" x14ac:dyDescent="0.25">
      <c r="A61" s="164" t="s">
        <v>436</v>
      </c>
      <c r="B61" s="157">
        <f>IF(VLOOKUP(1,'7. Паспорт отчет о закупке'!$A$27:$CD$86,52,0)="ПД",VLOOKUP(1,'7. Паспорт отчет о закупке'!$A$27:$CD$86,50,0)/1000,"нд")</f>
        <v>0.18624000000000002</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52.049008158136125</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"ЭНЕРГОМИР", ТМЦ, Поставка трансформаторов тока типа ТЛО, ТЛП																										, договор № ПД-25-00204 от 02.06.2025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Поставка трансформаторов тока типа ТЛО, ТЛП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30.06.2025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N_00.0088.000088</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533</v>
      </c>
      <c r="C22" s="303" t="s">
        <v>547</v>
      </c>
      <c r="D22" s="303" t="s">
        <v>548</v>
      </c>
      <c r="E22" s="303" t="s">
        <v>549</v>
      </c>
      <c r="F22" s="303" t="s">
        <v>550</v>
      </c>
      <c r="G22" s="137" t="s">
        <v>372</v>
      </c>
      <c r="H22" s="138">
        <v>5.5008499999999998</v>
      </c>
      <c r="I22" s="138">
        <v>1.00085</v>
      </c>
      <c r="J22" s="138">
        <v>4.5</v>
      </c>
      <c r="K22" s="138">
        <v>10</v>
      </c>
      <c r="L22" s="138">
        <v>2</v>
      </c>
      <c r="M22" s="138" t="s">
        <v>424</v>
      </c>
      <c r="N22" s="138" t="s">
        <v>424</v>
      </c>
      <c r="O22" s="138" t="s">
        <v>424</v>
      </c>
      <c r="P22" s="138" t="s">
        <v>424</v>
      </c>
      <c r="Q22" s="139" t="s">
        <v>424</v>
      </c>
      <c r="R22" s="139" t="s">
        <v>545</v>
      </c>
      <c r="S22" s="138">
        <v>0.84</v>
      </c>
      <c r="T22" s="26"/>
      <c r="U22" s="26"/>
      <c r="V22" s="26"/>
      <c r="W22" s="26"/>
      <c r="X22" s="26"/>
      <c r="Y22" s="26"/>
      <c r="Z22" s="25"/>
      <c r="AA22" s="25"/>
      <c r="AB22" s="25"/>
    </row>
    <row r="23" spans="1:28" s="2" customFormat="1" ht="18.75" x14ac:dyDescent="0.2">
      <c r="A23" s="304"/>
      <c r="B23" s="306"/>
      <c r="C23" s="303"/>
      <c r="D23" s="303"/>
      <c r="E23" s="303"/>
      <c r="F23" s="303"/>
      <c r="G23" s="140" t="s">
        <v>535</v>
      </c>
      <c r="H23" s="139">
        <v>5.5008499999999998</v>
      </c>
      <c r="I23" s="139">
        <v>1.00085</v>
      </c>
      <c r="J23" s="139">
        <v>4.5</v>
      </c>
      <c r="K23" s="139">
        <v>10</v>
      </c>
      <c r="L23" s="139">
        <v>2</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536</v>
      </c>
      <c r="H24" s="139">
        <v>5.5008499999999998</v>
      </c>
      <c r="I24" s="139">
        <v>1.00085</v>
      </c>
      <c r="J24" s="139">
        <v>4.5</v>
      </c>
      <c r="K24" s="139">
        <v>10</v>
      </c>
      <c r="L24" s="139">
        <v>2</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534</v>
      </c>
      <c r="C25" s="303" t="s">
        <v>551</v>
      </c>
      <c r="D25" s="303" t="s">
        <v>548</v>
      </c>
      <c r="E25" s="303" t="s">
        <v>552</v>
      </c>
      <c r="F25" s="303" t="s">
        <v>550</v>
      </c>
      <c r="G25" s="137" t="s">
        <v>372</v>
      </c>
      <c r="H25" s="138">
        <v>5.5008499999999998</v>
      </c>
      <c r="I25" s="138">
        <v>1.00085</v>
      </c>
      <c r="J25" s="138">
        <v>4.5</v>
      </c>
      <c r="K25" s="138">
        <v>10</v>
      </c>
      <c r="L25" s="138">
        <v>2</v>
      </c>
      <c r="M25" s="138" t="s">
        <v>424</v>
      </c>
      <c r="N25" s="138" t="s">
        <v>424</v>
      </c>
      <c r="O25" s="138" t="s">
        <v>424</v>
      </c>
      <c r="P25" s="138" t="s">
        <v>424</v>
      </c>
      <c r="Q25" s="139" t="s">
        <v>424</v>
      </c>
      <c r="R25" s="139" t="s">
        <v>546</v>
      </c>
      <c r="S25" s="138">
        <v>1.087</v>
      </c>
      <c r="T25" s="26"/>
      <c r="U25" s="26"/>
      <c r="V25" s="26"/>
      <c r="W25" s="26"/>
      <c r="X25" s="25"/>
      <c r="Y25" s="25"/>
      <c r="Z25" s="25"/>
      <c r="AA25" s="25"/>
      <c r="AB25" s="25"/>
    </row>
    <row r="26" spans="1:28" s="2" customFormat="1" ht="18.75" x14ac:dyDescent="0.2">
      <c r="A26" s="304"/>
      <c r="B26" s="306"/>
      <c r="C26" s="303"/>
      <c r="D26" s="303"/>
      <c r="E26" s="303"/>
      <c r="F26" s="303"/>
      <c r="G26" s="140" t="s">
        <v>535</v>
      </c>
      <c r="H26" s="139">
        <v>5.5008499999999998</v>
      </c>
      <c r="I26" s="139">
        <v>1.00085</v>
      </c>
      <c r="J26" s="139">
        <v>4.5</v>
      </c>
      <c r="K26" s="139">
        <v>10</v>
      </c>
      <c r="L26" s="139">
        <v>2</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536</v>
      </c>
      <c r="H27" s="139">
        <v>5.5008499999999998</v>
      </c>
      <c r="I27" s="139">
        <v>1.00085</v>
      </c>
      <c r="J27" s="139">
        <v>4.5</v>
      </c>
      <c r="K27" s="139">
        <v>10</v>
      </c>
      <c r="L27" s="139">
        <v>2</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11.0017</v>
      </c>
      <c r="I37" s="139">
        <f t="shared" ref="I37:J37" si="0">SUMIFS(I$22:I$36,$G$22:$G$36,"Всего по всем точкам присоединения, 
в том числе:")</f>
        <v>2.0017</v>
      </c>
      <c r="J37" s="139">
        <f t="shared" si="0"/>
        <v>9</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1.927</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N_00.0088.000088</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N_00.0088.000088</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N_00.0088.000088</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540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45716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N_00.0088.000088</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N_00.0088.000088</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N_00.0088.000088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N_00.0088.000088</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t="s">
        <v>424</v>
      </c>
      <c r="D25" s="285" t="s">
        <v>424</v>
      </c>
      <c r="E25" s="285">
        <v>45716</v>
      </c>
      <c r="F25" s="285">
        <v>45716</v>
      </c>
      <c r="G25" s="286">
        <v>1</v>
      </c>
      <c r="H25" s="286">
        <v>1</v>
      </c>
      <c r="I25" s="280" t="s">
        <v>526</v>
      </c>
      <c r="J25" s="280" t="s">
        <v>424</v>
      </c>
      <c r="L25" s="246"/>
      <c r="N25" s="238" t="str">
        <f>CONCATENATE($A$12,A25)</f>
        <v>N_00.0088.0000881</v>
      </c>
    </row>
    <row r="26" spans="1:14" x14ac:dyDescent="0.25">
      <c r="A26" s="281" t="s">
        <v>451</v>
      </c>
      <c r="B26" s="281" t="s">
        <v>452</v>
      </c>
      <c r="C26" s="285" t="s">
        <v>424</v>
      </c>
      <c r="D26" s="285" t="s">
        <v>424</v>
      </c>
      <c r="E26" s="285" t="s">
        <v>424</v>
      </c>
      <c r="F26" s="285" t="s">
        <v>424</v>
      </c>
      <c r="G26" s="286" t="s">
        <v>424</v>
      </c>
      <c r="H26" s="286" t="s">
        <v>424</v>
      </c>
      <c r="I26" s="280" t="s">
        <v>527</v>
      </c>
      <c r="J26" s="281" t="s">
        <v>424</v>
      </c>
      <c r="N26" s="238" t="str">
        <f t="shared" ref="N26:N54" si="0">CONCATENATE($A$12,A26)</f>
        <v>N_00.0088.0000881.1.</v>
      </c>
    </row>
    <row r="27" spans="1:14" x14ac:dyDescent="0.25">
      <c r="A27" s="281" t="s">
        <v>453</v>
      </c>
      <c r="B27" s="281" t="s">
        <v>454</v>
      </c>
      <c r="C27" s="285" t="s">
        <v>424</v>
      </c>
      <c r="D27" s="285" t="s">
        <v>424</v>
      </c>
      <c r="E27" s="285" t="s">
        <v>424</v>
      </c>
      <c r="F27" s="285" t="s">
        <v>424</v>
      </c>
      <c r="G27" s="286" t="s">
        <v>424</v>
      </c>
      <c r="H27" s="286" t="s">
        <v>424</v>
      </c>
      <c r="I27" s="280" t="s">
        <v>527</v>
      </c>
      <c r="J27" s="281" t="s">
        <v>424</v>
      </c>
      <c r="N27" s="238" t="str">
        <f t="shared" si="0"/>
        <v>N_00.0088.0000881.2.</v>
      </c>
    </row>
    <row r="28" spans="1:14" ht="31.5" x14ac:dyDescent="0.25">
      <c r="A28" s="281" t="s">
        <v>455</v>
      </c>
      <c r="B28" s="281" t="s">
        <v>456</v>
      </c>
      <c r="C28" s="285" t="s">
        <v>424</v>
      </c>
      <c r="D28" s="285" t="s">
        <v>424</v>
      </c>
      <c r="E28" s="285" t="s">
        <v>424</v>
      </c>
      <c r="F28" s="285" t="s">
        <v>424</v>
      </c>
      <c r="G28" s="286" t="s">
        <v>424</v>
      </c>
      <c r="H28" s="286" t="s">
        <v>424</v>
      </c>
      <c r="I28" s="280" t="s">
        <v>527</v>
      </c>
      <c r="J28" s="281" t="s">
        <v>424</v>
      </c>
      <c r="N28" s="238" t="str">
        <f t="shared" si="0"/>
        <v>N_00.0088.0000881.2.1.</v>
      </c>
    </row>
    <row r="29" spans="1:14" x14ac:dyDescent="0.25">
      <c r="A29" s="281" t="s">
        <v>457</v>
      </c>
      <c r="B29" s="281" t="s">
        <v>458</v>
      </c>
      <c r="C29" s="285" t="s">
        <v>424</v>
      </c>
      <c r="D29" s="285" t="s">
        <v>424</v>
      </c>
      <c r="E29" s="285" t="s">
        <v>424</v>
      </c>
      <c r="F29" s="285" t="s">
        <v>424</v>
      </c>
      <c r="G29" s="286" t="s">
        <v>424</v>
      </c>
      <c r="H29" s="286" t="s">
        <v>424</v>
      </c>
      <c r="I29" s="280" t="s">
        <v>527</v>
      </c>
      <c r="J29" s="281" t="s">
        <v>424</v>
      </c>
      <c r="N29" s="238" t="str">
        <f t="shared" si="0"/>
        <v>N_00.0088.0000881.3.</v>
      </c>
    </row>
    <row r="30" spans="1:14" x14ac:dyDescent="0.25">
      <c r="A30" s="281" t="s">
        <v>459</v>
      </c>
      <c r="B30" s="281" t="s">
        <v>460</v>
      </c>
      <c r="C30" s="285" t="s">
        <v>424</v>
      </c>
      <c r="D30" s="285" t="s">
        <v>424</v>
      </c>
      <c r="E30" s="285" t="s">
        <v>424</v>
      </c>
      <c r="F30" s="285" t="s">
        <v>424</v>
      </c>
      <c r="G30" s="286" t="s">
        <v>424</v>
      </c>
      <c r="H30" s="286" t="s">
        <v>424</v>
      </c>
      <c r="I30" s="280" t="s">
        <v>527</v>
      </c>
      <c r="J30" s="281" t="s">
        <v>424</v>
      </c>
      <c r="N30" s="238" t="str">
        <f t="shared" si="0"/>
        <v>N_00.0088.0000881.4.</v>
      </c>
    </row>
    <row r="31" spans="1:14" x14ac:dyDescent="0.25">
      <c r="A31" s="281" t="s">
        <v>461</v>
      </c>
      <c r="B31" s="281" t="s">
        <v>462</v>
      </c>
      <c r="C31" s="285" t="s">
        <v>424</v>
      </c>
      <c r="D31" s="285" t="s">
        <v>424</v>
      </c>
      <c r="E31" s="285" t="s">
        <v>424</v>
      </c>
      <c r="F31" s="285" t="s">
        <v>424</v>
      </c>
      <c r="G31" s="286" t="s">
        <v>424</v>
      </c>
      <c r="H31" s="286" t="s">
        <v>424</v>
      </c>
      <c r="I31" s="280">
        <v>0</v>
      </c>
      <c r="J31" s="281" t="s">
        <v>424</v>
      </c>
      <c r="N31" s="238" t="str">
        <f t="shared" si="0"/>
        <v>N_00.0088.0000881.5.</v>
      </c>
    </row>
    <row r="32" spans="1:14" x14ac:dyDescent="0.25">
      <c r="A32" s="281" t="s">
        <v>463</v>
      </c>
      <c r="B32" s="281" t="s">
        <v>464</v>
      </c>
      <c r="C32" s="285" t="s">
        <v>424</v>
      </c>
      <c r="D32" s="285" t="s">
        <v>424</v>
      </c>
      <c r="E32" s="285" t="s">
        <v>424</v>
      </c>
      <c r="F32" s="285" t="s">
        <v>424</v>
      </c>
      <c r="G32" s="286" t="s">
        <v>424</v>
      </c>
      <c r="H32" s="286" t="s">
        <v>424</v>
      </c>
      <c r="I32" s="280">
        <v>0</v>
      </c>
      <c r="J32" s="281" t="s">
        <v>424</v>
      </c>
      <c r="N32" s="238" t="str">
        <f t="shared" si="0"/>
        <v>N_00.0088.0000881.6.</v>
      </c>
    </row>
    <row r="33" spans="1:14" ht="31.5" x14ac:dyDescent="0.25">
      <c r="A33" s="281" t="s">
        <v>465</v>
      </c>
      <c r="B33" s="281" t="s">
        <v>466</v>
      </c>
      <c r="C33" s="285" t="s">
        <v>424</v>
      </c>
      <c r="D33" s="285" t="s">
        <v>424</v>
      </c>
      <c r="E33" s="285" t="s">
        <v>424</v>
      </c>
      <c r="F33" s="285" t="s">
        <v>424</v>
      </c>
      <c r="G33" s="286" t="s">
        <v>424</v>
      </c>
      <c r="H33" s="286" t="s">
        <v>424</v>
      </c>
      <c r="I33" s="280" t="s">
        <v>527</v>
      </c>
      <c r="J33" s="281" t="s">
        <v>424</v>
      </c>
      <c r="N33" s="238" t="str">
        <f t="shared" si="0"/>
        <v>N_00.0088.0000881.7.</v>
      </c>
    </row>
    <row r="34" spans="1:14" ht="31.5" x14ac:dyDescent="0.25">
      <c r="A34" s="281" t="s">
        <v>467</v>
      </c>
      <c r="B34" s="281" t="s">
        <v>468</v>
      </c>
      <c r="C34" s="285" t="s">
        <v>424</v>
      </c>
      <c r="D34" s="285" t="s">
        <v>424</v>
      </c>
      <c r="E34" s="285" t="s">
        <v>424</v>
      </c>
      <c r="F34" s="285" t="s">
        <v>424</v>
      </c>
      <c r="G34" s="286" t="s">
        <v>424</v>
      </c>
      <c r="H34" s="286" t="s">
        <v>424</v>
      </c>
      <c r="I34" s="280" t="s">
        <v>527</v>
      </c>
      <c r="J34" s="281" t="s">
        <v>424</v>
      </c>
      <c r="N34" s="238" t="str">
        <f t="shared" si="0"/>
        <v>N_00.0088.0000881.8.</v>
      </c>
    </row>
    <row r="35" spans="1:14" x14ac:dyDescent="0.25">
      <c r="A35" s="281" t="s">
        <v>469</v>
      </c>
      <c r="B35" s="281" t="s">
        <v>470</v>
      </c>
      <c r="C35" s="285" t="s">
        <v>424</v>
      </c>
      <c r="D35" s="285" t="s">
        <v>424</v>
      </c>
      <c r="E35" s="285" t="s">
        <v>424</v>
      </c>
      <c r="F35" s="285" t="s">
        <v>424</v>
      </c>
      <c r="G35" s="286" t="s">
        <v>424</v>
      </c>
      <c r="H35" s="286" t="s">
        <v>424</v>
      </c>
      <c r="I35" s="280">
        <v>0</v>
      </c>
      <c r="J35" s="281" t="s">
        <v>424</v>
      </c>
      <c r="N35" s="238" t="str">
        <f t="shared" si="0"/>
        <v>N_00.0088.0000881.9.</v>
      </c>
    </row>
    <row r="36" spans="1:14" x14ac:dyDescent="0.25">
      <c r="A36" s="281" t="s">
        <v>471</v>
      </c>
      <c r="B36" s="281" t="s">
        <v>472</v>
      </c>
      <c r="C36" s="285" t="s">
        <v>424</v>
      </c>
      <c r="D36" s="285" t="s">
        <v>424</v>
      </c>
      <c r="E36" s="285" t="s">
        <v>424</v>
      </c>
      <c r="F36" s="285" t="s">
        <v>424</v>
      </c>
      <c r="G36" s="286" t="s">
        <v>424</v>
      </c>
      <c r="H36" s="286" t="s">
        <v>424</v>
      </c>
      <c r="I36" s="280" t="s">
        <v>527</v>
      </c>
      <c r="J36" s="281" t="s">
        <v>424</v>
      </c>
      <c r="N36" s="238" t="str">
        <f t="shared" si="0"/>
        <v>N_00.0088.0000881.10.</v>
      </c>
    </row>
    <row r="37" spans="1:14" x14ac:dyDescent="0.25">
      <c r="A37" s="281" t="s">
        <v>473</v>
      </c>
      <c r="B37" s="281" t="s">
        <v>474</v>
      </c>
      <c r="C37" s="285" t="s">
        <v>424</v>
      </c>
      <c r="D37" s="285" t="s">
        <v>424</v>
      </c>
      <c r="E37" s="285">
        <v>45716</v>
      </c>
      <c r="F37" s="285">
        <v>45716</v>
      </c>
      <c r="G37" s="286">
        <v>1</v>
      </c>
      <c r="H37" s="286">
        <v>1</v>
      </c>
      <c r="I37" s="280" t="s">
        <v>528</v>
      </c>
      <c r="J37" s="281" t="s">
        <v>424</v>
      </c>
      <c r="N37" s="238" t="str">
        <f t="shared" si="0"/>
        <v>N_00.0088.0000881.11.</v>
      </c>
    </row>
    <row r="38" spans="1:14" x14ac:dyDescent="0.25">
      <c r="A38" s="280">
        <v>2</v>
      </c>
      <c r="B38" s="280" t="s">
        <v>510</v>
      </c>
      <c r="C38" s="285" t="s">
        <v>424</v>
      </c>
      <c r="D38" s="285" t="s">
        <v>424</v>
      </c>
      <c r="E38" s="285">
        <v>45762</v>
      </c>
      <c r="F38" s="285">
        <v>45810</v>
      </c>
      <c r="G38" s="286">
        <v>1</v>
      </c>
      <c r="H38" s="286">
        <v>1</v>
      </c>
      <c r="I38" s="280" t="s">
        <v>526</v>
      </c>
      <c r="J38" s="280" t="s">
        <v>424</v>
      </c>
      <c r="N38" s="238" t="str">
        <f t="shared" si="0"/>
        <v>N_00.0088.0000882</v>
      </c>
    </row>
    <row r="39" spans="1:14" ht="173.25" customHeight="1" x14ac:dyDescent="0.25">
      <c r="A39" s="282" t="s">
        <v>475</v>
      </c>
      <c r="B39" s="281" t="s">
        <v>476</v>
      </c>
      <c r="C39" s="285" t="s">
        <v>424</v>
      </c>
      <c r="D39" s="285" t="s">
        <v>424</v>
      </c>
      <c r="E39" s="285" t="s">
        <v>424</v>
      </c>
      <c r="F39" s="285" t="s">
        <v>424</v>
      </c>
      <c r="G39" s="286" t="s">
        <v>424</v>
      </c>
      <c r="H39" s="286" t="s">
        <v>424</v>
      </c>
      <c r="I39" s="280" t="s">
        <v>528</v>
      </c>
      <c r="J39" s="281" t="s">
        <v>424</v>
      </c>
      <c r="N39" s="238" t="str">
        <f t="shared" si="0"/>
        <v>N_00.0088.0000882.1.</v>
      </c>
    </row>
    <row r="40" spans="1:14" ht="63" x14ac:dyDescent="0.25">
      <c r="A40" s="282" t="s">
        <v>477</v>
      </c>
      <c r="B40" s="281" t="s">
        <v>478</v>
      </c>
      <c r="C40" s="285" t="s">
        <v>424</v>
      </c>
      <c r="D40" s="285" t="s">
        <v>424</v>
      </c>
      <c r="E40" s="285">
        <v>45762</v>
      </c>
      <c r="F40" s="285">
        <v>45810</v>
      </c>
      <c r="G40" s="286">
        <v>1</v>
      </c>
      <c r="H40" s="286" t="s">
        <v>424</v>
      </c>
      <c r="I40" s="280">
        <v>0</v>
      </c>
      <c r="J40" s="281" t="s">
        <v>424</v>
      </c>
      <c r="N40" s="238" t="str">
        <f t="shared" si="0"/>
        <v>N_00.0088.0000882.2.</v>
      </c>
    </row>
    <row r="41" spans="1:14" x14ac:dyDescent="0.25">
      <c r="A41" s="280">
        <v>3</v>
      </c>
      <c r="B41" s="280" t="s">
        <v>479</v>
      </c>
      <c r="C41" s="285" t="s">
        <v>424</v>
      </c>
      <c r="D41" s="285" t="s">
        <v>424</v>
      </c>
      <c r="E41" s="285">
        <v>45810</v>
      </c>
      <c r="F41" s="285">
        <v>45836</v>
      </c>
      <c r="G41" s="286">
        <v>1</v>
      </c>
      <c r="H41" s="286">
        <v>1</v>
      </c>
      <c r="I41" s="280" t="s">
        <v>526</v>
      </c>
      <c r="J41" s="280" t="s">
        <v>424</v>
      </c>
      <c r="N41" s="238" t="str">
        <f t="shared" si="0"/>
        <v>N_00.0088.0000883</v>
      </c>
    </row>
    <row r="42" spans="1:14" x14ac:dyDescent="0.25">
      <c r="A42" s="281" t="s">
        <v>480</v>
      </c>
      <c r="B42" s="281" t="s">
        <v>481</v>
      </c>
      <c r="C42" s="285" t="s">
        <v>424</v>
      </c>
      <c r="D42" s="285" t="s">
        <v>424</v>
      </c>
      <c r="E42" s="285" t="s">
        <v>424</v>
      </c>
      <c r="F42" s="285" t="s">
        <v>424</v>
      </c>
      <c r="G42" s="286" t="s">
        <v>424</v>
      </c>
      <c r="H42" s="286" t="s">
        <v>424</v>
      </c>
      <c r="I42" s="280">
        <v>0</v>
      </c>
      <c r="J42" s="281" t="s">
        <v>424</v>
      </c>
      <c r="N42" s="238" t="str">
        <f t="shared" si="0"/>
        <v>N_00.0088.0000883.1.</v>
      </c>
    </row>
    <row r="43" spans="1:14" ht="63" x14ac:dyDescent="0.25">
      <c r="A43" s="281" t="s">
        <v>482</v>
      </c>
      <c r="B43" s="281" t="s">
        <v>483</v>
      </c>
      <c r="C43" s="285" t="s">
        <v>424</v>
      </c>
      <c r="D43" s="285" t="s">
        <v>424</v>
      </c>
      <c r="E43" s="285">
        <v>45810</v>
      </c>
      <c r="F43" s="285">
        <v>45835</v>
      </c>
      <c r="G43" s="286">
        <v>1</v>
      </c>
      <c r="H43" s="286">
        <v>1</v>
      </c>
      <c r="I43" s="280">
        <v>0</v>
      </c>
      <c r="J43" s="281" t="s">
        <v>424</v>
      </c>
      <c r="N43" s="238" t="str">
        <f t="shared" si="0"/>
        <v>N_00.0088.0000883.2.</v>
      </c>
    </row>
    <row r="44" spans="1:14" x14ac:dyDescent="0.25">
      <c r="A44" s="281" t="s">
        <v>484</v>
      </c>
      <c r="B44" s="281" t="s">
        <v>485</v>
      </c>
      <c r="C44" s="285" t="s">
        <v>424</v>
      </c>
      <c r="D44" s="285" t="s">
        <v>424</v>
      </c>
      <c r="E44" s="285">
        <v>45835</v>
      </c>
      <c r="F44" s="285">
        <v>45835</v>
      </c>
      <c r="G44" s="286">
        <v>1</v>
      </c>
      <c r="H44" s="286">
        <v>1</v>
      </c>
      <c r="I44" s="280" t="s">
        <v>528</v>
      </c>
      <c r="J44" s="281" t="s">
        <v>424</v>
      </c>
      <c r="N44" s="238" t="str">
        <f t="shared" si="0"/>
        <v>N_00.0088.0000883.3.</v>
      </c>
    </row>
    <row r="45" spans="1:14" ht="31.5" x14ac:dyDescent="0.25">
      <c r="A45" s="281" t="s">
        <v>486</v>
      </c>
      <c r="B45" s="281" t="s">
        <v>487</v>
      </c>
      <c r="C45" s="285" t="s">
        <v>424</v>
      </c>
      <c r="D45" s="285" t="s">
        <v>424</v>
      </c>
      <c r="E45" s="285" t="s">
        <v>424</v>
      </c>
      <c r="F45" s="285" t="s">
        <v>424</v>
      </c>
      <c r="G45" s="286" t="s">
        <v>424</v>
      </c>
      <c r="H45" s="286" t="s">
        <v>424</v>
      </c>
      <c r="I45" s="280" t="s">
        <v>527</v>
      </c>
      <c r="J45" s="281" t="s">
        <v>424</v>
      </c>
      <c r="N45" s="238" t="str">
        <f t="shared" si="0"/>
        <v>N_00.0088.0000883.4.</v>
      </c>
    </row>
    <row r="46" spans="1:14" ht="63" x14ac:dyDescent="0.25">
      <c r="A46" s="281" t="s">
        <v>488</v>
      </c>
      <c r="B46" s="281" t="s">
        <v>489</v>
      </c>
      <c r="C46" s="285" t="s">
        <v>424</v>
      </c>
      <c r="D46" s="285" t="s">
        <v>424</v>
      </c>
      <c r="E46" s="285" t="s">
        <v>424</v>
      </c>
      <c r="F46" s="285" t="s">
        <v>424</v>
      </c>
      <c r="G46" s="286" t="s">
        <v>424</v>
      </c>
      <c r="H46" s="286" t="s">
        <v>424</v>
      </c>
      <c r="I46" s="280" t="s">
        <v>527</v>
      </c>
      <c r="J46" s="281" t="s">
        <v>424</v>
      </c>
      <c r="N46" s="238" t="str">
        <f t="shared" si="0"/>
        <v>N_00.0088.0000883.5.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N_00.0088.0000883.6.</v>
      </c>
    </row>
    <row r="48" spans="1:14" x14ac:dyDescent="0.25">
      <c r="A48" s="280">
        <v>4</v>
      </c>
      <c r="B48" s="280" t="s">
        <v>492</v>
      </c>
      <c r="C48" s="285" t="s">
        <v>424</v>
      </c>
      <c r="D48" s="285" t="s">
        <v>424</v>
      </c>
      <c r="E48" s="285">
        <v>45836</v>
      </c>
      <c r="F48" s="285">
        <v>45838</v>
      </c>
      <c r="G48" s="286">
        <v>1</v>
      </c>
      <c r="H48" s="286">
        <v>1</v>
      </c>
      <c r="I48" s="280" t="s">
        <v>526</v>
      </c>
      <c r="J48" s="280" t="s">
        <v>424</v>
      </c>
      <c r="N48" s="238" t="str">
        <f t="shared" si="0"/>
        <v>N_00.0088.0000884</v>
      </c>
    </row>
    <row r="49" spans="1:14" x14ac:dyDescent="0.25">
      <c r="A49" s="281" t="s">
        <v>493</v>
      </c>
      <c r="B49" s="281" t="s">
        <v>494</v>
      </c>
      <c r="C49" s="285" t="s">
        <v>424</v>
      </c>
      <c r="D49" s="285" t="s">
        <v>424</v>
      </c>
      <c r="E49" s="285">
        <v>45836</v>
      </c>
      <c r="F49" s="285">
        <v>45838</v>
      </c>
      <c r="G49" s="286">
        <v>1</v>
      </c>
      <c r="H49" s="286">
        <v>1</v>
      </c>
      <c r="I49" s="280" t="s">
        <v>528</v>
      </c>
      <c r="J49" s="281" t="s">
        <v>424</v>
      </c>
      <c r="N49" s="238" t="str">
        <f t="shared" si="0"/>
        <v>N_00.0088.0000884.1.</v>
      </c>
    </row>
    <row r="50" spans="1:14" ht="47.25" x14ac:dyDescent="0.25">
      <c r="A50" s="281" t="s">
        <v>495</v>
      </c>
      <c r="B50" s="281" t="s">
        <v>496</v>
      </c>
      <c r="C50" s="285" t="s">
        <v>424</v>
      </c>
      <c r="D50" s="285" t="s">
        <v>424</v>
      </c>
      <c r="E50" s="285" t="s">
        <v>424</v>
      </c>
      <c r="F50" s="285" t="s">
        <v>424</v>
      </c>
      <c r="G50" s="286" t="s">
        <v>424</v>
      </c>
      <c r="H50" s="286" t="s">
        <v>424</v>
      </c>
      <c r="I50" s="280" t="s">
        <v>527</v>
      </c>
      <c r="J50" s="281" t="s">
        <v>424</v>
      </c>
      <c r="N50" s="238" t="str">
        <f t="shared" si="0"/>
        <v>N_00.0088.0000884.2.</v>
      </c>
    </row>
    <row r="51" spans="1:14" ht="31.5" x14ac:dyDescent="0.25">
      <c r="A51" s="281" t="s">
        <v>497</v>
      </c>
      <c r="B51" s="281" t="s">
        <v>498</v>
      </c>
      <c r="C51" s="285" t="s">
        <v>424</v>
      </c>
      <c r="D51" s="285" t="s">
        <v>424</v>
      </c>
      <c r="E51" s="285" t="s">
        <v>424</v>
      </c>
      <c r="F51" s="285" t="s">
        <v>424</v>
      </c>
      <c r="G51" s="286" t="s">
        <v>424</v>
      </c>
      <c r="H51" s="286" t="s">
        <v>424</v>
      </c>
      <c r="I51" s="280" t="s">
        <v>527</v>
      </c>
      <c r="J51" s="281" t="s">
        <v>424</v>
      </c>
      <c r="N51" s="238" t="str">
        <f t="shared" si="0"/>
        <v>N_00.0088.0000884.3.</v>
      </c>
    </row>
    <row r="52" spans="1:14" ht="31.5" x14ac:dyDescent="0.25">
      <c r="A52" s="283" t="s">
        <v>499</v>
      </c>
      <c r="B52" s="281" t="s">
        <v>500</v>
      </c>
      <c r="C52" s="285" t="s">
        <v>424</v>
      </c>
      <c r="D52" s="285" t="s">
        <v>424</v>
      </c>
      <c r="E52" s="285" t="s">
        <v>424</v>
      </c>
      <c r="F52" s="285" t="s">
        <v>424</v>
      </c>
      <c r="G52" s="286" t="s">
        <v>424</v>
      </c>
      <c r="H52" s="286" t="s">
        <v>424</v>
      </c>
      <c r="I52" s="280" t="s">
        <v>527</v>
      </c>
      <c r="J52" s="281" t="s">
        <v>424</v>
      </c>
      <c r="N52" s="238" t="str">
        <f t="shared" si="0"/>
        <v>N_00.0088.0000884.4.</v>
      </c>
    </row>
    <row r="53" spans="1:14" x14ac:dyDescent="0.25">
      <c r="A53" s="281" t="s">
        <v>501</v>
      </c>
      <c r="B53" s="284" t="s">
        <v>502</v>
      </c>
      <c r="C53" s="285" t="s">
        <v>424</v>
      </c>
      <c r="D53" s="285" t="s">
        <v>424</v>
      </c>
      <c r="E53" s="285">
        <v>45838</v>
      </c>
      <c r="F53" s="285">
        <v>45838</v>
      </c>
      <c r="G53" s="286">
        <v>1</v>
      </c>
      <c r="H53" s="286">
        <v>1</v>
      </c>
      <c r="I53" s="280" t="s">
        <v>528</v>
      </c>
      <c r="J53" s="281" t="s">
        <v>424</v>
      </c>
      <c r="N53" s="238" t="str">
        <f t="shared" si="0"/>
        <v>N_00.0088.0000884.5.</v>
      </c>
    </row>
    <row r="54" spans="1:14" x14ac:dyDescent="0.25">
      <c r="A54" s="281" t="s">
        <v>503</v>
      </c>
      <c r="B54" s="281" t="s">
        <v>504</v>
      </c>
      <c r="C54" s="285" t="s">
        <v>424</v>
      </c>
      <c r="D54" s="285" t="s">
        <v>424</v>
      </c>
      <c r="E54" s="285" t="s">
        <v>424</v>
      </c>
      <c r="F54" s="285" t="s">
        <v>424</v>
      </c>
      <c r="G54" s="286" t="s">
        <v>424</v>
      </c>
      <c r="H54" s="286" t="s">
        <v>424</v>
      </c>
      <c r="I54" s="280" t="s">
        <v>527</v>
      </c>
      <c r="J54" s="281" t="s">
        <v>424</v>
      </c>
      <c r="N54" s="238" t="str">
        <f t="shared" si="0"/>
        <v>N_00.0088.0000884.6.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2025-08-08T10:18:53Z</dcterms:modified>
</cp:coreProperties>
</file>