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ПЛАН\ТАРИФ\2026\Паспорта ИП\"/>
    </mc:Choice>
  </mc:AlternateContent>
  <xr:revisionPtr revIDLastSave="0" documentId="13_ncr:1_{3E1799A3-E333-4E78-B4A1-C00BB0B82EF9}"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8" hidden="1">'6.1. Паспорт сетевой график'!$A$24:$AP$54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ввод'!$A$1:$AC$81</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6" l="1"/>
  <c r="E25" i="15" l="1"/>
  <c r="F25" i="15"/>
  <c r="E26" i="15"/>
  <c r="F26" i="15"/>
  <c r="E32" i="15"/>
  <c r="F32" i="15"/>
  <c r="E40" i="15"/>
  <c r="F40" i="15"/>
  <c r="E42" i="15"/>
  <c r="F42" i="15"/>
  <c r="E44" i="15"/>
  <c r="F44" i="15"/>
  <c r="E45" i="15"/>
  <c r="F45" i="15"/>
  <c r="E48" i="15"/>
  <c r="F48" i="15"/>
  <c r="E50" i="15"/>
  <c r="F50" i="15"/>
  <c r="E52" i="15"/>
  <c r="F52" i="15"/>
  <c r="E53" i="15"/>
  <c r="F53" i="15"/>
  <c r="E57" i="15"/>
  <c r="F57" i="15"/>
  <c r="E59" i="15"/>
  <c r="F59" i="15"/>
  <c r="E64" i="15"/>
  <c r="F64" i="15"/>
  <c r="E65" i="15"/>
  <c r="F65" i="15"/>
  <c r="E66" i="15"/>
  <c r="F66" i="15"/>
  <c r="E67" i="15"/>
  <c r="F67" i="15"/>
  <c r="E68" i="15"/>
  <c r="F68" i="15"/>
  <c r="AB25" i="15"/>
  <c r="AB26" i="15"/>
  <c r="AB32" i="15"/>
  <c r="AB40" i="15"/>
  <c r="AB42" i="15"/>
  <c r="AB44" i="15"/>
  <c r="AB45" i="15"/>
  <c r="AB48" i="15"/>
  <c r="AB50" i="15"/>
  <c r="AB52" i="15"/>
  <c r="AB53" i="15"/>
  <c r="AB57" i="15"/>
  <c r="AB59" i="15"/>
  <c r="AB62" i="15"/>
  <c r="AB64" i="15"/>
  <c r="AB65" i="15"/>
  <c r="AB66" i="15"/>
  <c r="AB67" i="15"/>
  <c r="AB68" i="15"/>
  <c r="AC25" i="15"/>
  <c r="AC26" i="15"/>
  <c r="AC32" i="15"/>
  <c r="AC40" i="15"/>
  <c r="AC42" i="15"/>
  <c r="AC44" i="15"/>
  <c r="AC45" i="15"/>
  <c r="AC48" i="15"/>
  <c r="AC50" i="15"/>
  <c r="AC52" i="15"/>
  <c r="AC53" i="15"/>
  <c r="AC57" i="15"/>
  <c r="AC59" i="15"/>
  <c r="AC64" i="15"/>
  <c r="AC65" i="15"/>
  <c r="AC66" i="15"/>
  <c r="AC67" i="15"/>
  <c r="AC68" i="15"/>
  <c r="E12" i="14" l="1"/>
  <c r="A13" i="13"/>
  <c r="A15" i="16" l="1"/>
  <c r="A15" i="22" l="1"/>
  <c r="A9" i="22"/>
  <c r="A5" i="22"/>
  <c r="AC22" i="15" l="1"/>
  <c r="C22" i="15"/>
  <c r="A5" i="5" l="1"/>
  <c r="A27" i="22" l="1"/>
  <c r="A15" i="5" l="1"/>
  <c r="A9" i="5"/>
  <c r="D15" i="14" l="1"/>
  <c r="A16" i="13"/>
  <c r="A5" i="14"/>
  <c r="A10" i="13"/>
  <c r="A4" i="15" l="1"/>
  <c r="A5" i="10"/>
  <c r="A8" i="15"/>
  <c r="A9" i="19"/>
  <c r="A14" i="15"/>
  <c r="A13" i="10"/>
  <c r="AF33" i="15" l="1"/>
  <c r="AA33" i="15"/>
  <c r="W33" i="15"/>
  <c r="S33" i="15"/>
  <c r="O33" i="15"/>
  <c r="Q33" i="15"/>
  <c r="U33" i="15"/>
  <c r="M33" i="15"/>
  <c r="Y33" i="15"/>
  <c r="K33" i="15"/>
  <c r="C24" i="15"/>
  <c r="I33" i="15"/>
  <c r="AB36" i="15" l="1"/>
  <c r="P27" i="15"/>
  <c r="P24" i="15" s="1"/>
  <c r="AB35" i="15"/>
  <c r="AB37" i="15"/>
  <c r="AB38" i="15"/>
  <c r="AB60" i="15"/>
  <c r="AB51" i="15"/>
  <c r="AB54" i="15"/>
  <c r="N34" i="15"/>
  <c r="AB29" i="15"/>
  <c r="AB33" i="15"/>
  <c r="AB56" i="15"/>
  <c r="R34" i="15"/>
  <c r="AB58" i="15"/>
  <c r="AB49" i="15"/>
  <c r="AB43" i="15"/>
  <c r="AB41" i="15"/>
  <c r="AB61" i="15"/>
  <c r="AB46" i="15"/>
  <c r="F41" i="15"/>
  <c r="AC60" i="15"/>
  <c r="E60" i="15"/>
  <c r="E61" i="15"/>
  <c r="AC61" i="15"/>
  <c r="F49" i="15"/>
  <c r="AC51" i="15"/>
  <c r="E51" i="15"/>
  <c r="E43" i="15"/>
  <c r="AC43" i="15"/>
  <c r="E58" i="15"/>
  <c r="AC58" i="15"/>
  <c r="F60" i="15"/>
  <c r="AC56" i="15"/>
  <c r="E56" i="15"/>
  <c r="E41" i="15"/>
  <c r="AC41" i="15"/>
  <c r="E54" i="15"/>
  <c r="AC54" i="15"/>
  <c r="F58" i="15"/>
  <c r="F43" i="15"/>
  <c r="F46" i="15"/>
  <c r="F56" i="15"/>
  <c r="F61" i="15"/>
  <c r="F54" i="15"/>
  <c r="F51" i="15"/>
  <c r="AC46" i="15"/>
  <c r="E46" i="15"/>
  <c r="E49" i="15"/>
  <c r="AC49" i="15"/>
  <c r="AC38" i="15"/>
  <c r="AC37" i="15"/>
  <c r="AC35" i="15"/>
  <c r="AC36" i="15"/>
  <c r="J34" i="15"/>
  <c r="V34" i="15"/>
  <c r="Z34" i="15"/>
  <c r="T34" i="15"/>
  <c r="P34" i="15"/>
  <c r="L34" i="15"/>
  <c r="X34" i="15"/>
  <c r="G34" i="15"/>
  <c r="AB28" i="15" l="1"/>
  <c r="AB31" i="15"/>
  <c r="AC34" i="15"/>
  <c r="C49" i="7" s="1"/>
  <c r="AB30" i="15"/>
  <c r="L27" i="15"/>
  <c r="L24" i="15" s="1"/>
  <c r="X27" i="15"/>
  <c r="X24" i="15" s="1"/>
  <c r="T27" i="15"/>
  <c r="T24" i="15" s="1"/>
  <c r="H27" i="15"/>
  <c r="G24" i="15"/>
  <c r="A5" i="19"/>
  <c r="A9" i="10"/>
  <c r="A8" i="17"/>
  <c r="A4" i="17"/>
  <c r="AB27" i="15" l="1"/>
  <c r="H24" i="15"/>
  <c r="AB24" i="15" s="1"/>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H34" i="15" l="1"/>
  <c r="AB34" i="15" s="1"/>
  <c r="C34" i="15"/>
  <c r="A12" i="16" l="1"/>
  <c r="A12" i="22"/>
  <c r="A12" i="6"/>
  <c r="A12" i="19"/>
  <c r="A12" i="5"/>
  <c r="A11" i="12"/>
  <c r="A11" i="15"/>
  <c r="AF62" i="15" s="1"/>
  <c r="A12" i="10"/>
  <c r="A11" i="17"/>
  <c r="N26" i="16" l="1"/>
  <c r="N30" i="16"/>
  <c r="N34" i="16"/>
  <c r="N38" i="16"/>
  <c r="N42" i="16"/>
  <c r="N46" i="16"/>
  <c r="N50" i="16"/>
  <c r="N54" i="16"/>
  <c r="N28" i="16"/>
  <c r="N36" i="16"/>
  <c r="N44" i="16"/>
  <c r="N52" i="16"/>
  <c r="N33" i="16"/>
  <c r="N41" i="16"/>
  <c r="N49" i="16"/>
  <c r="N27" i="16"/>
  <c r="N31" i="16"/>
  <c r="N35" i="16"/>
  <c r="N39" i="16"/>
  <c r="N43" i="16"/>
  <c r="N47" i="16"/>
  <c r="N51" i="16"/>
  <c r="N25" i="16"/>
  <c r="N32" i="16"/>
  <c r="N40" i="16"/>
  <c r="N48" i="16"/>
  <c r="N29" i="16"/>
  <c r="N37" i="16"/>
  <c r="N45" i="16"/>
  <c r="N53" i="16"/>
  <c r="W62" i="15"/>
  <c r="S62" i="15"/>
  <c r="O62" i="15"/>
  <c r="AA62" i="15"/>
  <c r="F62" i="15" l="1"/>
  <c r="E62" i="15"/>
  <c r="AC62" i="15"/>
  <c r="K62" i="15"/>
  <c r="F32" i="5" l="1"/>
  <c r="G32" i="5"/>
  <c r="I32" i="5"/>
  <c r="AE35" i="5"/>
  <c r="AE48" i="5"/>
  <c r="B69" i="22"/>
  <c r="B68" i="22"/>
  <c r="AE40" i="5"/>
  <c r="AE46" i="5"/>
  <c r="AE66" i="5"/>
  <c r="AE42" i="5"/>
  <c r="AE57" i="5"/>
  <c r="BD29" i="5"/>
  <c r="BD50" i="5"/>
  <c r="BD48" i="5"/>
  <c r="BD42" i="5"/>
  <c r="AE31" i="5"/>
  <c r="AE64" i="5"/>
  <c r="AE84" i="5"/>
  <c r="BD53" i="5"/>
  <c r="BD47" i="5"/>
  <c r="BD49" i="5"/>
  <c r="AE41" i="5"/>
  <c r="AE28" i="5"/>
  <c r="H32" i="5"/>
  <c r="AE36" i="5"/>
  <c r="BD40" i="5"/>
  <c r="D32" i="5"/>
  <c r="E32" i="5"/>
  <c r="AE34" i="5"/>
  <c r="AE53" i="5"/>
  <c r="B44" i="22"/>
  <c r="AE78" i="5"/>
  <c r="AE33" i="5"/>
  <c r="BD36" i="5"/>
  <c r="AE47" i="5"/>
  <c r="AE83" i="5"/>
  <c r="BD27" i="5"/>
  <c r="BD55" i="5"/>
  <c r="C32" i="5" l="1"/>
  <c r="K32" i="5"/>
  <c r="BD30" i="5"/>
  <c r="BD67" i="5"/>
  <c r="AE76" i="5"/>
  <c r="B32" i="5"/>
  <c r="AE69" i="5"/>
  <c r="L32" i="5"/>
  <c r="BD57" i="5"/>
  <c r="BD37" i="5"/>
  <c r="BD61" i="5"/>
  <c r="J32" i="5"/>
  <c r="BD32" i="5"/>
  <c r="BD54" i="5"/>
  <c r="B43" i="22"/>
  <c r="B41" i="22"/>
  <c r="B42" i="22" s="1"/>
  <c r="AE63" i="5"/>
  <c r="BD74" i="5"/>
  <c r="BD62" i="5"/>
  <c r="BD33" i="5"/>
  <c r="BD69" i="5"/>
  <c r="AE70" i="5"/>
  <c r="AE86" i="5"/>
  <c r="BD38" i="5"/>
  <c r="BD75" i="5"/>
  <c r="AE54" i="5"/>
  <c r="AE55" i="5"/>
  <c r="BD39" i="5"/>
  <c r="BD66" i="5"/>
  <c r="BD83" i="5"/>
  <c r="BD78" i="5"/>
  <c r="BD84" i="5"/>
  <c r="BD35" i="5"/>
  <c r="BD64" i="5"/>
  <c r="BD59" i="5"/>
  <c r="AE32" i="5"/>
  <c r="BD71" i="5"/>
  <c r="BD46" i="5"/>
  <c r="AE68" i="5"/>
  <c r="AE85" i="5"/>
  <c r="BD80" i="5"/>
  <c r="AE52" i="5"/>
  <c r="AE65" i="5"/>
  <c r="BD70" i="5"/>
  <c r="R26" i="5"/>
  <c r="AE51" i="5"/>
  <c r="AE45" i="5"/>
  <c r="AE75" i="5"/>
  <c r="AE73" i="5"/>
  <c r="AE30" i="5"/>
  <c r="AE79" i="5"/>
  <c r="AE50" i="5"/>
  <c r="AE37" i="5"/>
  <c r="AE39" i="5"/>
  <c r="AE29" i="5"/>
  <c r="F40" i="5"/>
  <c r="B40" i="5"/>
  <c r="I40" i="5"/>
  <c r="J40" i="5"/>
  <c r="H40" i="5"/>
  <c r="L40" i="5"/>
  <c r="K40" i="5"/>
  <c r="C40" i="5"/>
  <c r="G40" i="5"/>
  <c r="E40" i="5"/>
  <c r="D40" i="5"/>
  <c r="BD34" i="5"/>
  <c r="BD79" i="5"/>
  <c r="AE59" i="5"/>
  <c r="P26" i="5"/>
  <c r="BD82" i="5"/>
  <c r="J55" i="5"/>
  <c r="C55" i="5"/>
  <c r="D55" i="5"/>
  <c r="H55" i="5"/>
  <c r="G55" i="5"/>
  <c r="E55" i="5"/>
  <c r="L55" i="5"/>
  <c r="F55" i="5"/>
  <c r="B55" i="5"/>
  <c r="K55" i="5"/>
  <c r="I55" i="5"/>
  <c r="H70" i="5"/>
  <c r="I70" i="5"/>
  <c r="F70" i="5"/>
  <c r="D70" i="5"/>
  <c r="B70" i="5"/>
  <c r="G70" i="5"/>
  <c r="J70" i="5"/>
  <c r="E70" i="5"/>
  <c r="K70" i="5"/>
  <c r="L70" i="5"/>
  <c r="C70" i="5"/>
  <c r="D56" i="5"/>
  <c r="B56" i="5"/>
  <c r="J56" i="5"/>
  <c r="C56" i="5"/>
  <c r="F56" i="5"/>
  <c r="I56" i="5"/>
  <c r="G56" i="5"/>
  <c r="L56" i="5"/>
  <c r="E56" i="5"/>
  <c r="K56" i="5"/>
  <c r="H56" i="5"/>
  <c r="J82" i="5"/>
  <c r="F82" i="5"/>
  <c r="K82" i="5"/>
  <c r="C82" i="5"/>
  <c r="E82" i="5"/>
  <c r="I82" i="5"/>
  <c r="H82" i="5"/>
  <c r="D82" i="5"/>
  <c r="B82" i="5"/>
  <c r="L82" i="5"/>
  <c r="G82" i="5"/>
  <c r="F29" i="5"/>
  <c r="K29" i="5"/>
  <c r="E29" i="5"/>
  <c r="J29" i="5"/>
  <c r="B29" i="5"/>
  <c r="H29" i="5"/>
  <c r="C29" i="5"/>
  <c r="G29" i="5"/>
  <c r="D29" i="5"/>
  <c r="I29" i="5"/>
  <c r="L29" i="5"/>
  <c r="D59" i="5"/>
  <c r="F59" i="5"/>
  <c r="H59" i="5"/>
  <c r="K59" i="5"/>
  <c r="B59" i="5"/>
  <c r="E59" i="5"/>
  <c r="G59" i="5"/>
  <c r="L59" i="5"/>
  <c r="C59" i="5"/>
  <c r="J59" i="5"/>
  <c r="I59" i="5"/>
  <c r="K68" i="5"/>
  <c r="J68" i="5"/>
  <c r="I68" i="5"/>
  <c r="H68" i="5"/>
  <c r="C68" i="5"/>
  <c r="L68" i="5"/>
  <c r="G68" i="5"/>
  <c r="F68" i="5"/>
  <c r="B68" i="5"/>
  <c r="E68" i="5"/>
  <c r="D68" i="5"/>
  <c r="I74" i="5"/>
  <c r="K74" i="5"/>
  <c r="H74" i="5"/>
  <c r="D74" i="5"/>
  <c r="L74" i="5"/>
  <c r="F74" i="5"/>
  <c r="B74" i="5"/>
  <c r="E74" i="5"/>
  <c r="J74" i="5"/>
  <c r="G74" i="5"/>
  <c r="C74" i="5"/>
  <c r="E77" i="5"/>
  <c r="C77" i="5"/>
  <c r="K77" i="5"/>
  <c r="I77" i="5"/>
  <c r="D77" i="5"/>
  <c r="H77" i="5"/>
  <c r="B77" i="5"/>
  <c r="J77" i="5"/>
  <c r="F77" i="5"/>
  <c r="L77" i="5"/>
  <c r="G77" i="5"/>
  <c r="C76" i="5"/>
  <c r="D76" i="5"/>
  <c r="I76" i="5"/>
  <c r="L76" i="5"/>
  <c r="F76" i="5"/>
  <c r="E76" i="5"/>
  <c r="J76" i="5"/>
  <c r="B76" i="5"/>
  <c r="G76" i="5"/>
  <c r="K76" i="5"/>
  <c r="H76" i="5"/>
  <c r="E71" i="5"/>
  <c r="F71" i="5"/>
  <c r="B71" i="5"/>
  <c r="C71" i="5"/>
  <c r="D71" i="5"/>
  <c r="K71" i="5"/>
  <c r="J71" i="5"/>
  <c r="H71" i="5"/>
  <c r="G71" i="5"/>
  <c r="I71" i="5"/>
  <c r="L71" i="5"/>
  <c r="D47" i="5"/>
  <c r="C47" i="5"/>
  <c r="L47" i="5"/>
  <c r="H47" i="5"/>
  <c r="K47" i="5"/>
  <c r="I47" i="5"/>
  <c r="G47" i="5"/>
  <c r="E47" i="5"/>
  <c r="J47" i="5"/>
  <c r="B47" i="5"/>
  <c r="F47" i="5"/>
  <c r="E81" i="5"/>
  <c r="C81" i="5"/>
  <c r="J81" i="5"/>
  <c r="H81" i="5"/>
  <c r="K81" i="5"/>
  <c r="D81" i="5"/>
  <c r="I81" i="5"/>
  <c r="B81" i="5"/>
  <c r="G81" i="5"/>
  <c r="F81" i="5"/>
  <c r="L81" i="5"/>
  <c r="E83" i="5"/>
  <c r="G83" i="5"/>
  <c r="C83" i="5"/>
  <c r="B83" i="5"/>
  <c r="F83" i="5"/>
  <c r="D83" i="5"/>
  <c r="I83" i="5"/>
  <c r="L83" i="5"/>
  <c r="J83" i="5"/>
  <c r="H83" i="5"/>
  <c r="K83" i="5"/>
  <c r="AE72" i="5"/>
  <c r="AE60" i="5"/>
  <c r="BD81" i="5"/>
  <c r="L34" i="5"/>
  <c r="G34" i="5"/>
  <c r="E34" i="5"/>
  <c r="B34" i="5"/>
  <c r="F34" i="5"/>
  <c r="I34" i="5"/>
  <c r="H34" i="5"/>
  <c r="D34" i="5"/>
  <c r="J34" i="5"/>
  <c r="C34" i="5"/>
  <c r="K34" i="5"/>
  <c r="L44" i="5"/>
  <c r="I44" i="5"/>
  <c r="C44" i="5"/>
  <c r="D44" i="5"/>
  <c r="H44" i="5"/>
  <c r="J44" i="5"/>
  <c r="G44" i="5"/>
  <c r="B44" i="5"/>
  <c r="F44" i="5"/>
  <c r="E44" i="5"/>
  <c r="K44" i="5"/>
  <c r="BD65" i="5"/>
  <c r="BD76" i="5"/>
  <c r="BD28" i="5"/>
  <c r="AE49" i="5"/>
  <c r="F31" i="5"/>
  <c r="H31" i="5"/>
  <c r="D31" i="5"/>
  <c r="J31" i="5"/>
  <c r="L31" i="5"/>
  <c r="B31" i="5"/>
  <c r="G31" i="5"/>
  <c r="C31" i="5"/>
  <c r="K31" i="5"/>
  <c r="E31" i="5"/>
  <c r="I31" i="5"/>
  <c r="L69" i="5"/>
  <c r="B69" i="5"/>
  <c r="J69" i="5"/>
  <c r="F69" i="5"/>
  <c r="C69" i="5"/>
  <c r="I69" i="5"/>
  <c r="H69" i="5"/>
  <c r="E69" i="5"/>
  <c r="K69" i="5"/>
  <c r="G69" i="5"/>
  <c r="D69" i="5"/>
  <c r="E79" i="5"/>
  <c r="I79" i="5"/>
  <c r="L79" i="5"/>
  <c r="G79" i="5"/>
  <c r="B79" i="5"/>
  <c r="K79" i="5"/>
  <c r="J79" i="5"/>
  <c r="C79" i="5"/>
  <c r="F79" i="5"/>
  <c r="H79" i="5"/>
  <c r="D79" i="5"/>
  <c r="BD58" i="5"/>
  <c r="BD68" i="5"/>
  <c r="J73" i="5"/>
  <c r="G73" i="5"/>
  <c r="H73" i="5"/>
  <c r="C73" i="5"/>
  <c r="I73" i="5"/>
  <c r="B73" i="5"/>
  <c r="K73" i="5"/>
  <c r="F73" i="5"/>
  <c r="E73" i="5"/>
  <c r="L73" i="5"/>
  <c r="D73" i="5"/>
  <c r="AE43" i="5"/>
  <c r="I36" i="5"/>
  <c r="L36" i="5"/>
  <c r="G36" i="5"/>
  <c r="J36" i="5"/>
  <c r="K36" i="5"/>
  <c r="D36" i="5"/>
  <c r="F36" i="5"/>
  <c r="E36" i="5"/>
  <c r="H36" i="5"/>
  <c r="B36" i="5"/>
  <c r="C36" i="5"/>
  <c r="C52" i="5"/>
  <c r="D52" i="5"/>
  <c r="I52" i="5"/>
  <c r="L52" i="5"/>
  <c r="B52" i="5"/>
  <c r="G52" i="5"/>
  <c r="F52" i="5"/>
  <c r="H52" i="5"/>
  <c r="E52" i="5"/>
  <c r="J52" i="5"/>
  <c r="K52" i="5"/>
  <c r="BD51" i="5"/>
  <c r="B47" i="22"/>
  <c r="B73" i="22"/>
  <c r="B72" i="22"/>
  <c r="B45" i="22"/>
  <c r="B46" i="22" s="1"/>
  <c r="B70" i="22"/>
  <c r="B71" i="22" s="1"/>
  <c r="B48" i="22"/>
  <c r="L53" i="5"/>
  <c r="D53" i="5"/>
  <c r="J53" i="5"/>
  <c r="C53" i="5"/>
  <c r="H53" i="5"/>
  <c r="I53" i="5"/>
  <c r="B53" i="5"/>
  <c r="E53" i="5"/>
  <c r="G53" i="5"/>
  <c r="K53" i="5"/>
  <c r="F53" i="5"/>
  <c r="J78" i="5"/>
  <c r="K78" i="5"/>
  <c r="I78" i="5"/>
  <c r="C78" i="5"/>
  <c r="F78" i="5"/>
  <c r="L78" i="5"/>
  <c r="D78" i="5"/>
  <c r="E78" i="5"/>
  <c r="B78" i="5"/>
  <c r="G78" i="5"/>
  <c r="H78" i="5"/>
  <c r="BD73" i="5"/>
  <c r="AE44" i="5"/>
  <c r="BD44" i="5"/>
  <c r="AE62" i="5"/>
  <c r="B42" i="5"/>
  <c r="H42" i="5"/>
  <c r="K42" i="5"/>
  <c r="I42" i="5"/>
  <c r="D42" i="5"/>
  <c r="F42" i="5"/>
  <c r="L42" i="5"/>
  <c r="E42" i="5"/>
  <c r="J42" i="5"/>
  <c r="G42" i="5"/>
  <c r="C42" i="5"/>
  <c r="H62" i="5"/>
  <c r="F62" i="5"/>
  <c r="L62" i="5"/>
  <c r="J62" i="5"/>
  <c r="I62" i="5"/>
  <c r="K62" i="5"/>
  <c r="G62" i="5"/>
  <c r="E62" i="5"/>
  <c r="C62" i="5"/>
  <c r="D62" i="5"/>
  <c r="B62" i="5"/>
  <c r="AY26" i="5"/>
  <c r="AE74" i="5"/>
  <c r="H45" i="5"/>
  <c r="C45" i="5"/>
  <c r="E45" i="5"/>
  <c r="K45" i="5"/>
  <c r="J45" i="5"/>
  <c r="L45" i="5"/>
  <c r="G45" i="5"/>
  <c r="B45" i="5"/>
  <c r="I45" i="5"/>
  <c r="F45" i="5"/>
  <c r="D45" i="5"/>
  <c r="AE38" i="5"/>
  <c r="L64" i="5"/>
  <c r="H64" i="5"/>
  <c r="I64" i="5"/>
  <c r="C64" i="5"/>
  <c r="F64" i="5"/>
  <c r="G64" i="5"/>
  <c r="D64" i="5"/>
  <c r="E64" i="5"/>
  <c r="B64" i="5"/>
  <c r="K64" i="5"/>
  <c r="J64" i="5"/>
  <c r="AE67" i="5"/>
  <c r="B33" i="5"/>
  <c r="D33" i="5"/>
  <c r="E33" i="5"/>
  <c r="C33" i="5"/>
  <c r="I33" i="5"/>
  <c r="G33" i="5"/>
  <c r="J33" i="5"/>
  <c r="K33" i="5"/>
  <c r="L33" i="5"/>
  <c r="H33" i="5"/>
  <c r="F33" i="5"/>
  <c r="J37" i="5"/>
  <c r="L37" i="5"/>
  <c r="K37" i="5"/>
  <c r="E37" i="5"/>
  <c r="I37" i="5"/>
  <c r="F37" i="5"/>
  <c r="D37" i="5"/>
  <c r="C37" i="5"/>
  <c r="G37" i="5"/>
  <c r="H37" i="5"/>
  <c r="B37" i="5"/>
  <c r="AX26" i="5"/>
  <c r="BD52" i="5"/>
  <c r="L30" i="5"/>
  <c r="H30" i="5"/>
  <c r="J30" i="5"/>
  <c r="D30" i="5"/>
  <c r="K30" i="5"/>
  <c r="B30" i="5"/>
  <c r="C30" i="5"/>
  <c r="F30" i="5"/>
  <c r="G30" i="5"/>
  <c r="E30" i="5"/>
  <c r="I30" i="5"/>
  <c r="AB26" i="5"/>
  <c r="B29" i="22" s="1"/>
  <c r="B33" i="22"/>
  <c r="B58" i="22"/>
  <c r="B36" i="22"/>
  <c r="B61" i="22"/>
  <c r="B60" i="22"/>
  <c r="B35" i="22"/>
  <c r="F50" i="5"/>
  <c r="H50" i="5"/>
  <c r="G50" i="5"/>
  <c r="K50" i="5"/>
  <c r="C50" i="5"/>
  <c r="I50" i="5"/>
  <c r="E50" i="5"/>
  <c r="D50" i="5"/>
  <c r="L50" i="5"/>
  <c r="J50" i="5"/>
  <c r="B50" i="5"/>
  <c r="H85" i="5"/>
  <c r="J85" i="5"/>
  <c r="E85" i="5"/>
  <c r="I85" i="5"/>
  <c r="C85" i="5"/>
  <c r="B85" i="5"/>
  <c r="F85" i="5"/>
  <c r="D85" i="5"/>
  <c r="L85" i="5"/>
  <c r="K85" i="5"/>
  <c r="G85" i="5"/>
  <c r="H35" i="5"/>
  <c r="L35" i="5"/>
  <c r="C35" i="5"/>
  <c r="E35" i="5"/>
  <c r="B35" i="5"/>
  <c r="G35" i="5"/>
  <c r="F35" i="5"/>
  <c r="D35" i="5"/>
  <c r="I35" i="5"/>
  <c r="J35" i="5"/>
  <c r="K35" i="5"/>
  <c r="AE77" i="5"/>
  <c r="B51" i="5"/>
  <c r="F51" i="5"/>
  <c r="C51" i="5"/>
  <c r="I51" i="5"/>
  <c r="H51" i="5"/>
  <c r="L51" i="5"/>
  <c r="D51" i="5"/>
  <c r="G51" i="5"/>
  <c r="J51" i="5"/>
  <c r="K51" i="5"/>
  <c r="E51" i="5"/>
  <c r="D54" i="5"/>
  <c r="K54" i="5"/>
  <c r="E54" i="5"/>
  <c r="F54" i="5"/>
  <c r="I54" i="5"/>
  <c r="H54" i="5"/>
  <c r="L54" i="5"/>
  <c r="C54" i="5"/>
  <c r="G54" i="5"/>
  <c r="J54" i="5"/>
  <c r="B54" i="5"/>
  <c r="B65" i="22"/>
  <c r="B40" i="22"/>
  <c r="B62" i="22"/>
  <c r="B63" i="22" s="1"/>
  <c r="B64" i="22"/>
  <c r="B37" i="22"/>
  <c r="B38" i="22" s="1"/>
  <c r="B39" i="22"/>
  <c r="G72" i="5"/>
  <c r="C72" i="5"/>
  <c r="F72" i="5"/>
  <c r="J72" i="5"/>
  <c r="D72" i="5"/>
  <c r="L72" i="5"/>
  <c r="K72" i="5"/>
  <c r="E72" i="5"/>
  <c r="H72" i="5"/>
  <c r="I72" i="5"/>
  <c r="B72" i="5"/>
  <c r="C60" i="5"/>
  <c r="B60" i="5"/>
  <c r="K60" i="5"/>
  <c r="F60" i="5"/>
  <c r="I60" i="5"/>
  <c r="J60" i="5"/>
  <c r="L60" i="5"/>
  <c r="D60" i="5"/>
  <c r="G60" i="5"/>
  <c r="E60" i="5"/>
  <c r="H60" i="5"/>
  <c r="AE71" i="5"/>
  <c r="BD63" i="5"/>
  <c r="AE58" i="5"/>
  <c r="BD41" i="5"/>
  <c r="J38" i="5"/>
  <c r="C38" i="5"/>
  <c r="H38" i="5"/>
  <c r="B38" i="5"/>
  <c r="K38" i="5"/>
  <c r="D38" i="5"/>
  <c r="I38" i="5"/>
  <c r="F38" i="5"/>
  <c r="L38" i="5"/>
  <c r="G38" i="5"/>
  <c r="E38" i="5"/>
  <c r="J65" i="5"/>
  <c r="B65" i="5"/>
  <c r="E65" i="5"/>
  <c r="L65" i="5"/>
  <c r="H65" i="5"/>
  <c r="I65" i="5"/>
  <c r="D65" i="5"/>
  <c r="K65" i="5"/>
  <c r="C65" i="5"/>
  <c r="F65" i="5"/>
  <c r="G65" i="5"/>
  <c r="BD77" i="5"/>
  <c r="B74" i="22"/>
  <c r="B75" i="22" s="1"/>
  <c r="B49" i="22"/>
  <c r="B50" i="22" s="1"/>
  <c r="B79" i="22"/>
  <c r="B76" i="22"/>
  <c r="B82" i="22"/>
  <c r="B52" i="22"/>
  <c r="B81" i="22"/>
  <c r="B51" i="22"/>
  <c r="B77" i="22"/>
  <c r="BD43" i="5"/>
  <c r="BD85" i="5"/>
  <c r="H80" i="5"/>
  <c r="B80" i="5"/>
  <c r="L80" i="5"/>
  <c r="D80" i="5"/>
  <c r="F80" i="5"/>
  <c r="K80" i="5"/>
  <c r="I80" i="5"/>
  <c r="G80" i="5"/>
  <c r="J80" i="5"/>
  <c r="E80" i="5"/>
  <c r="C80" i="5"/>
  <c r="AE61" i="5"/>
  <c r="K49" i="5"/>
  <c r="F49" i="5"/>
  <c r="E49" i="5"/>
  <c r="C49" i="5"/>
  <c r="G49" i="5"/>
  <c r="H49" i="5"/>
  <c r="J49" i="5"/>
  <c r="L49" i="5"/>
  <c r="I49" i="5"/>
  <c r="D49" i="5"/>
  <c r="B49" i="5"/>
  <c r="E41" i="5"/>
  <c r="C41" i="5"/>
  <c r="K41" i="5"/>
  <c r="J41" i="5"/>
  <c r="I41" i="5"/>
  <c r="F41" i="5"/>
  <c r="L41" i="5"/>
  <c r="B41" i="5"/>
  <c r="D41" i="5"/>
  <c r="G41" i="5"/>
  <c r="H41" i="5"/>
  <c r="BD72" i="5"/>
  <c r="B58" i="5"/>
  <c r="G58" i="5"/>
  <c r="I58" i="5"/>
  <c r="J58" i="5"/>
  <c r="C58" i="5"/>
  <c r="H58" i="5"/>
  <c r="L58" i="5"/>
  <c r="F58" i="5"/>
  <c r="E58" i="5"/>
  <c r="D58" i="5"/>
  <c r="K58" i="5"/>
  <c r="AE27" i="5"/>
  <c r="F86" i="5"/>
  <c r="C86" i="5"/>
  <c r="K86" i="5"/>
  <c r="H86" i="5"/>
  <c r="L86" i="5"/>
  <c r="E86" i="5"/>
  <c r="D86" i="5"/>
  <c r="G86" i="5"/>
  <c r="J86" i="5"/>
  <c r="B86" i="5"/>
  <c r="I86" i="5"/>
  <c r="F66" i="5"/>
  <c r="G66" i="5"/>
  <c r="E66" i="5"/>
  <c r="K66" i="5"/>
  <c r="B66" i="5"/>
  <c r="I66" i="5"/>
  <c r="J66" i="5"/>
  <c r="C66" i="5"/>
  <c r="D66" i="5"/>
  <c r="L66" i="5"/>
  <c r="H66" i="5"/>
  <c r="H67" i="5"/>
  <c r="E67" i="5"/>
  <c r="D67" i="5"/>
  <c r="G67" i="5"/>
  <c r="F67" i="5"/>
  <c r="K67" i="5"/>
  <c r="C67" i="5"/>
  <c r="I67" i="5"/>
  <c r="B67" i="5"/>
  <c r="J67" i="5"/>
  <c r="L67" i="5"/>
  <c r="L48" i="5"/>
  <c r="H48" i="5"/>
  <c r="K48" i="5"/>
  <c r="G48" i="5"/>
  <c r="D48" i="5"/>
  <c r="E48" i="5"/>
  <c r="C48" i="5"/>
  <c r="B48" i="5"/>
  <c r="J48" i="5"/>
  <c r="F48" i="5"/>
  <c r="I48" i="5"/>
  <c r="J63" i="5"/>
  <c r="D63" i="5"/>
  <c r="I63" i="5"/>
  <c r="C63" i="5"/>
  <c r="E63" i="5"/>
  <c r="H63" i="5"/>
  <c r="F63" i="5"/>
  <c r="B63" i="5"/>
  <c r="L63" i="5"/>
  <c r="G63" i="5"/>
  <c r="K63" i="5"/>
  <c r="B86" i="22"/>
  <c r="B103" i="22" s="1"/>
  <c r="B104" i="22" s="1"/>
  <c r="B105" i="22" s="1"/>
  <c r="B87" i="22"/>
  <c r="B85" i="22"/>
  <c r="K43" i="5"/>
  <c r="F43" i="5"/>
  <c r="D43" i="5"/>
  <c r="G43" i="5"/>
  <c r="E43" i="5"/>
  <c r="L43" i="5"/>
  <c r="J43" i="5"/>
  <c r="I43" i="5"/>
  <c r="H43" i="5"/>
  <c r="B43" i="5"/>
  <c r="C43" i="5"/>
  <c r="BD86" i="5"/>
  <c r="BD45" i="5"/>
  <c r="BD31" i="5"/>
  <c r="AE82" i="5"/>
  <c r="D27" i="5"/>
  <c r="J27" i="5"/>
  <c r="G27" i="5"/>
  <c r="B27" i="5"/>
  <c r="L27" i="5"/>
  <c r="H27" i="5"/>
  <c r="C27" i="5"/>
  <c r="I27" i="5"/>
  <c r="E27" i="5"/>
  <c r="F27" i="5"/>
  <c r="K27" i="5"/>
  <c r="E75" i="5"/>
  <c r="F75" i="5"/>
  <c r="K75" i="5"/>
  <c r="J75" i="5"/>
  <c r="H75" i="5"/>
  <c r="I75" i="5"/>
  <c r="L75" i="5"/>
  <c r="D75" i="5"/>
  <c r="G75" i="5"/>
  <c r="C75" i="5"/>
  <c r="B75" i="5"/>
  <c r="BD60" i="5"/>
  <c r="G61" i="5"/>
  <c r="D61" i="5"/>
  <c r="H61" i="5"/>
  <c r="C61" i="5"/>
  <c r="L61" i="5"/>
  <c r="F61" i="5"/>
  <c r="J61" i="5"/>
  <c r="B61" i="5"/>
  <c r="E61" i="5"/>
  <c r="I61" i="5"/>
  <c r="K61" i="5"/>
  <c r="J57" i="5"/>
  <c r="F57" i="5"/>
  <c r="D57" i="5"/>
  <c r="L57" i="5"/>
  <c r="B57" i="5"/>
  <c r="H57" i="5"/>
  <c r="G57" i="5"/>
  <c r="C57" i="5"/>
  <c r="I57" i="5"/>
  <c r="K57" i="5"/>
  <c r="E57" i="5"/>
  <c r="B66" i="22"/>
  <c r="B67" i="22" s="1"/>
  <c r="BD56" i="5"/>
  <c r="AE81" i="5"/>
  <c r="AE80" i="5"/>
  <c r="F39" i="5"/>
  <c r="K39" i="5"/>
  <c r="G39" i="5"/>
  <c r="J39" i="5"/>
  <c r="E39" i="5"/>
  <c r="I39" i="5"/>
  <c r="B39" i="5"/>
  <c r="C39" i="5"/>
  <c r="L39" i="5"/>
  <c r="D39" i="5"/>
  <c r="H39" i="5"/>
  <c r="B53" i="22"/>
  <c r="B54" i="22" s="1"/>
  <c r="B56" i="22"/>
  <c r="B55" i="22"/>
  <c r="AE56" i="5"/>
  <c r="AD26" i="5" l="1"/>
  <c r="B30" i="22" s="1"/>
  <c r="B92" i="22"/>
  <c r="AE26" i="5"/>
  <c r="E46" i="5"/>
  <c r="C46" i="5"/>
  <c r="F46" i="5"/>
  <c r="H46" i="5"/>
  <c r="G46" i="5"/>
  <c r="K46" i="5"/>
  <c r="J46" i="5"/>
  <c r="B46" i="5"/>
  <c r="I46" i="5"/>
  <c r="L46" i="5"/>
  <c r="D46" i="5"/>
  <c r="H28" i="5"/>
  <c r="K28" i="5"/>
  <c r="G28" i="5"/>
  <c r="L28" i="5"/>
  <c r="J28" i="5"/>
  <c r="F28" i="5"/>
  <c r="I28" i="5"/>
  <c r="C28" i="5"/>
  <c r="D28" i="5"/>
  <c r="E28" i="5"/>
  <c r="B28" i="5"/>
  <c r="G84" i="5"/>
  <c r="I84" i="5"/>
  <c r="J84" i="5"/>
  <c r="E84" i="5"/>
  <c r="C84" i="5"/>
  <c r="K84" i="5"/>
  <c r="H84" i="5"/>
  <c r="D84" i="5"/>
  <c r="L84" i="5"/>
  <c r="F84" i="5"/>
  <c r="B84" i="5"/>
  <c r="B78" i="22"/>
  <c r="B80" i="22"/>
  <c r="B59" i="22"/>
  <c r="B57" i="22"/>
  <c r="B32" i="22"/>
  <c r="B34" i="22"/>
  <c r="F29" i="15" l="1"/>
  <c r="F30" i="15"/>
  <c r="F31" i="15"/>
  <c r="F33" i="15"/>
  <c r="Z27" i="15"/>
  <c r="Z24" i="15" s="1"/>
  <c r="AE27" i="15"/>
  <c r="AE24" i="15" s="1"/>
  <c r="F28" i="15"/>
  <c r="N27" i="15"/>
  <c r="R27" i="15"/>
  <c r="R24" i="15" s="1"/>
  <c r="D24" i="15"/>
  <c r="V27" i="15" l="1"/>
  <c r="V24" i="15" s="1"/>
  <c r="AC28" i="15"/>
  <c r="E33" i="15"/>
  <c r="AC33" i="15"/>
  <c r="AC31" i="15"/>
  <c r="E31" i="15"/>
  <c r="N24" i="15"/>
  <c r="F24" i="15" s="1"/>
  <c r="F27" i="15"/>
  <c r="AC29" i="15"/>
  <c r="E29" i="15"/>
  <c r="E30" i="15"/>
  <c r="AC30" i="15"/>
  <c r="J27" i="15" l="1"/>
  <c r="E28" i="15"/>
  <c r="E27" i="15"/>
  <c r="J24" i="15"/>
  <c r="AC27" i="15"/>
  <c r="E24" i="15" l="1"/>
  <c r="B89" i="22" s="1"/>
  <c r="AC24" i="15"/>
  <c r="C48" i="7" s="1"/>
  <c r="F38" i="15" l="1"/>
  <c r="E38" i="15"/>
  <c r="AE34" i="15" l="1"/>
  <c r="F35" i="15"/>
  <c r="E35" i="15"/>
  <c r="E36" i="15"/>
  <c r="F36" i="15"/>
  <c r="F37" i="15"/>
  <c r="E37" i="15"/>
  <c r="F34" i="15" l="1"/>
  <c r="E34" i="15"/>
  <c r="D34" i="15" l="1"/>
  <c r="B91" i="22" s="1"/>
  <c r="B90" i="22" s="1"/>
  <c r="O26" i="5" l="1"/>
  <c r="C26" i="5"/>
  <c r="B26" i="5"/>
</calcChain>
</file>

<file path=xl/sharedStrings.xml><?xml version="1.0" encoding="utf-8"?>
<sst xmlns="http://schemas.openxmlformats.org/spreadsheetml/2006/main" count="4317" uniqueCount="639">
  <si>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</si>
  <si>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</si>
  <si>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</si>
  <si>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</si>
  <si>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</si>
  <si>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</si>
  <si>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</si>
  <si>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</si>
  <si>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</si>
  <si>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</si>
  <si>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</si>
  <si>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</si>
  <si>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</si>
  <si>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</si>
  <si>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</si>
  <si>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</si>
  <si>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</si>
  <si>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</si>
  <si>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</si>
  <si>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</si>
  <si>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</si>
  <si>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</si>
  <si>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</si>
  <si>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</si>
  <si>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</si>
  <si>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</si>
  <si>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</si>
  <si>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</si>
  <si>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</si>
  <si>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</si>
  <si>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</si>
  <si>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</si>
  <si>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</si>
  <si>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</si>
  <si>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</si>
  <si>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</si>
  <si>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</si>
  <si>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</si>
  <si>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</si>
  <si>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</si>
  <si>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</si>
  <si>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</si>
  <si>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</si>
  <si>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</si>
  <si>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</si>
  <si>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</si>
  <si>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</si>
  <si>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</si>
  <si>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</si>
  <si>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</si>
  <si>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</si>
  <si>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</si>
  <si>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</si>
  <si>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</si>
  <si>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</si>
  <si>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</si>
  <si>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</si>
  <si>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</si>
  <si>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</si>
  <si>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</si>
  <si>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</si>
  <si>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</si>
  <si>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</si>
  <si>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</si>
  <si>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</si>
  <si>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</si>
  <si>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</si>
  <si>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</si>
  <si>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</si>
  <si>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</si>
  <si>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</si>
  <si>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</si>
  <si>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</si>
  <si>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</si>
  <si>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</si>
  <si>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</si>
  <si>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</si>
  <si>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</si>
  <si>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</si>
  <si>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</si>
  <si>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</si>
  <si>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</si>
  <si>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</si>
  <si>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</si>
  <si>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</si>
  <si>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</si>
  <si>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</si>
  <si>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</si>
  <si>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</si>
  <si>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</si>
  <si>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</si>
  <si>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</si>
  <si>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</si>
  <si>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</si>
  <si>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</si>
  <si>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</si>
  <si>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</si>
  <si>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</si>
  <si>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</si>
  <si>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</si>
  <si>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</si>
  <si>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</si>
  <si>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</si>
  <si>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</si>
  <si>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</si>
  <si>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</si>
  <si>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</si>
  <si>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</si>
  <si>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</si>
  <si>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</si>
  <si>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</si>
  <si>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</si>
  <si>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</si>
  <si>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</si>
  <si>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</si>
  <si>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</si>
  <si>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</si>
  <si>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</si>
  <si>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</si>
  <si>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</si>
  <si>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</si>
  <si>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</si>
  <si>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</si>
  <si>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</si>
  <si>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</si>
  <si>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</si>
  <si>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</si>
  <si>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</si>
  <si>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</si>
  <si>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</si>
  <si>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</si>
  <si>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</si>
  <si>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</si>
  <si>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</si>
  <si>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</si>
  <si>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</si>
  <si>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</si>
  <si>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</si>
  <si>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</si>
  <si>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</si>
  <si>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</si>
  <si>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</si>
  <si>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</si>
  <si>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</si>
  <si>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</si>
  <si>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</si>
  <si>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</si>
  <si>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</si>
  <si>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</si>
  <si>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</si>
  <si>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</si>
  <si>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</si>
  <si>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</si>
  <si>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</si>
  <si>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</si>
  <si>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</si>
  <si>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</si>
  <si>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</si>
  <si>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</si>
  <si>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</si>
  <si>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</si>
  <si>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</si>
  <si>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</si>
  <si>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</si>
  <si>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</si>
  <si>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</si>
  <si>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</si>
  <si>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</si>
  <si>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</si>
  <si>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</si>
  <si>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</si>
  <si>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</si>
  <si>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</si>
  <si>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</si>
  <si>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</si>
  <si>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</si>
  <si>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</si>
  <si>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</si>
  <si>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</si>
  <si>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</si>
  <si>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</si>
  <si>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</si>
  <si>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</si>
  <si>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</si>
  <si>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</si>
  <si>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</si>
  <si>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</si>
  <si>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</si>
  <si>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</si>
  <si>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</si>
  <si>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</si>
  <si>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</si>
  <si>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</si>
  <si>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</si>
  <si>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</si>
  <si>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</si>
  <si>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</si>
  <si>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</si>
  <si>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</si>
  <si>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</si>
  <si>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</si>
  <si>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</si>
  <si>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</si>
  <si>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</si>
  <si>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</si>
  <si>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</si>
  <si>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</si>
  <si>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</si>
  <si>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</si>
  <si>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</si>
  <si>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</si>
  <si>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</si>
  <si>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</si>
  <si>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</si>
  <si>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</si>
  <si>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</si>
  <si>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</si>
  <si>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</si>
  <si>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</si>
  <si>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</si>
  <si>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</si>
  <si>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</si>
  <si>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</si>
  <si>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</si>
  <si>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</si>
  <si>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</si>
  <si>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</si>
  <si>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</si>
  <si>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</si>
  <si>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</si>
  <si>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</si>
  <si>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</si>
  <si>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</si>
  <si>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</si>
  <si>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</si>
  <si>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</si>
  <si>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</si>
  <si>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</si>
  <si>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</si>
  <si>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</si>
  <si>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</si>
  <si>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</si>
  <si>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</si>
  <si>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</si>
  <si>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</si>
  <si>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</si>
  <si>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</si>
  <si>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</si>
  <si>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</si>
  <si>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</si>
  <si>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</si>
  <si>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</si>
  <si>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</si>
  <si>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</si>
  <si>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</si>
  <si>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</si>
  <si>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</si>
  <si>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</si>
  <si>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</si>
  <si>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</si>
  <si>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</si>
  <si>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</si>
  <si>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</si>
  <si>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</si>
  <si>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</si>
  <si>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</si>
  <si>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</si>
  <si>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</si>
  <si>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</si>
  <si>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</si>
  <si>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</si>
  <si>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</si>
  <si>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</si>
  <si>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</si>
  <si>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</si>
  <si>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</si>
  <si>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</si>
  <si>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</si>
  <si>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</si>
  <si>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</si>
  <si>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</si>
  <si>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</si>
  <si>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</si>
  <si>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</si>
  <si>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</si>
  <si>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</si>
  <si>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</si>
  <si>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</si>
  <si>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</si>
  <si>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</si>
  <si>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</si>
  <si>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</si>
  <si>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</si>
  <si>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</si>
  <si>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</si>
  <si>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</si>
  <si>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</si>
  <si>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</si>
  <si>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</si>
  <si>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</si>
  <si>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</si>
  <si>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</si>
  <si>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</si>
  <si>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</si>
  <si>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</si>
  <si>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</si>
  <si>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</si>
  <si>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</si>
  <si>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</si>
  <si>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</si>
  <si>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</si>
  <si>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</si>
  <si>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</si>
  <si>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</si>
  <si>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</si>
  <si>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</si>
  <si>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</si>
  <si>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</si>
  <si>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</si>
  <si>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</si>
  <si>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</si>
  <si>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</si>
  <si>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</si>
  <si>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</si>
  <si>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</si>
  <si>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</si>
  <si>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</si>
  <si>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</si>
  <si>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</si>
  <si>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</si>
  <si>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</si>
  <si>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</si>
  <si>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</si>
  <si>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</si>
  <si>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</si>
  <si>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</si>
  <si>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</si>
  <si>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</si>
  <si>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</si>
  <si>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</si>
  <si>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</si>
  <si>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</si>
  <si>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</si>
  <si>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</si>
  <si>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</si>
  <si>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</si>
  <si>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</si>
  <si>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</si>
  <si>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</si>
  <si>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</si>
  <si>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</si>
  <si>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</si>
  <si>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</si>
  <si>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</si>
  <si>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</si>
  <si>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</si>
  <si>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</si>
  <si>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</si>
  <si>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</si>
  <si>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</si>
  <si>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</si>
  <si>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</si>
  <si>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</si>
  <si>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</si>
  <si>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</si>
  <si>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</si>
  <si>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</si>
  <si>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</si>
  <si>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</si>
  <si>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</si>
  <si>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</si>
  <si>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</si>
  <si>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</si>
  <si>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</si>
  <si>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</si>
  <si>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</si>
  <si>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</si>
  <si>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</si>
  <si>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</si>
  <si>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</si>
  <si>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</si>
  <si>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</si>
  <si>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</si>
  <si>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</si>
  <si>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</si>
  <si>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</si>
  <si>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</si>
  <si>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</si>
  <si>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</si>
  <si>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</si>
  <si>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</si>
  <si>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</si>
  <si>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</si>
  <si>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</si>
  <si>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</si>
  <si>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</si>
  <si>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</si>
  <si>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</si>
  <si>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</si>
  <si>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</si>
  <si>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</si>
  <si>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</si>
  <si>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</si>
  <si>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</si>
  <si>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</si>
  <si>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</si>
  <si>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</si>
  <si>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</si>
  <si>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</si>
  <si>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</si>
  <si>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</si>
  <si>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</si>
  <si>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</si>
  <si>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</si>
  <si>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</si>
  <si>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</si>
  <si>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</si>
  <si>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</si>
  <si>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</si>
  <si>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</si>
  <si>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</si>
  <si>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</si>
  <si>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</si>
  <si>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</si>
  <si>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</si>
  <si>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</si>
  <si>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</si>
  <si>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</si>
  <si>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</si>
  <si>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</si>
  <si>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</si>
  <si>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</si>
  <si>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</si>
  <si>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</si>
  <si>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</si>
  <si>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</si>
  <si>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</si>
  <si>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</si>
  <si>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</si>
  <si>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</si>
  <si>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</si>
  <si>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</si>
  <si>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</si>
  <si>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</si>
  <si>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M_00.0014.000014</t>
  </si>
  <si>
    <t>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</si>
  <si>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</si>
  <si>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</si>
  <si>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</si>
  <si>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</si>
  <si>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</si>
  <si>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</si>
  <si>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</si>
  <si>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</si>
  <si>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</si>
  <si>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</si>
  <si>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</si>
  <si>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</si>
  <si>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</si>
  <si>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</si>
  <si>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</si>
  <si>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</si>
  <si>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</si>
  <si>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</si>
  <si>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</si>
  <si>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</si>
  <si>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</si>
  <si>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</si>
  <si>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</si>
  <si>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</si>
  <si>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</si>
  <si>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</si>
  <si>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</si>
  <si>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</si>
  <si>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</si>
  <si>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</si>
  <si>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</si>
  <si>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</si>
  <si>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</si>
  <si>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</si>
  <si>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</si>
  <si>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</si>
  <si>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</si>
  <si>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</si>
  <si>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</si>
  <si>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</si>
  <si>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</si>
  <si>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</si>
  <si>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</si>
  <si>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</si>
  <si>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</si>
  <si>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</si>
  <si>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</si>
  <si>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</si>
  <si>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</si>
  <si>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</si>
  <si>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</si>
  <si>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</si>
  <si>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</si>
  <si>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</si>
  <si>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</si>
  <si>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</si>
  <si>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</si>
  <si>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</si>
  <si>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</si>
  <si>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01.01.2026 года</t>
  </si>
  <si>
    <t>Остаток в периоде реализации</t>
  </si>
  <si>
    <t>КВЛ по состоянию на 01.04.2025, тыс. руб. без НДС (без ФОТ)</t>
  </si>
  <si>
    <t>ФИН по состоянию на 01.04.2025, тыс. руб. с НДС (без взаимозачетов)</t>
  </si>
  <si>
    <t>Год раскрытия информации: 2025 год</t>
  </si>
  <si>
    <t>Организационный этап</t>
  </si>
  <si>
    <t>По состоянию на дату ракрытия информации: 
Отклонение прогнозной стоимости реализации проекта обусловлено ростом стоимости по факту разработки проектно-сметной документации, связанного с ростом стоимости отечественного оборудования. Смещение сроков выполнения строительно-монтажных работ на объекте ПС 220 кВ Строительная, связано с невозможностью проезда на объект через земельный участок иного владельца, который препятствует проезду на ПС</t>
  </si>
  <si>
    <t>ТМЦ</t>
  </si>
  <si>
    <t>Поставка трансформаторов ТРДЦН ПС Строительная 220 кВ</t>
  </si>
  <si>
    <t>АО "Электромагистраль"</t>
  </si>
  <si>
    <t>Регламент определения начальной (максимальной) цены договора на закупку товаров (работ, услуг) АО "Электромагистраль"</t>
  </si>
  <si>
    <t>Аукцион в электронной форме</t>
  </si>
  <si>
    <t xml:space="preserve">ОБЩЕСТВО С ОГРАНИЧЕННОЙ ОТВЕТСТВЕННОСТЬЮ "ВЕЛЛЭНЕРДЖИ";
Общество с Ограниченной Ответственностью "Воронежский Трансформатор";
ОБЩЕСТВО С ОГРАНИЧЕННОЙ ОТВЕТСТВЕННОСТЬЮ "ПАРТНЕР-ТТ"
</t>
  </si>
  <si>
    <t>240115,3
239380,00
240115,3</t>
  </si>
  <si>
    <t xml:space="preserve">ОБЩЕСТВО С ОГРАНИЧЕННОЙ ОТВЕТСТВЕННОСТЬЮ "ВЕЛЛЭНЕРДЖИ";
Общество с Ограниченной Ответственностью "Воронежский Трансформатор"
</t>
  </si>
  <si>
    <t>ОБЩЕСТВО С ОГРАНИЧЕННОЙ ОТВЕТСТВЕННОСТЬЮ "ПАРТНЕР-ТТ"</t>
  </si>
  <si>
    <t>да</t>
  </si>
  <si>
    <t>https://com.roseltorg.ru/</t>
  </si>
  <si>
    <t>ПД</t>
  </si>
  <si>
    <t>ООО "ПАРТНЕР-ТТ"</t>
  </si>
  <si>
    <t>ПД-23-00119 от 20.04.2023</t>
  </si>
  <si>
    <t>ПИР</t>
  </si>
  <si>
    <t>Выполнение проектно-изыскательских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t>
  </si>
  <si>
    <t>Конкурс в электронной форме</t>
  </si>
  <si>
    <t>ОБЩЕСТВО С ОГРАНИЧЕННОЙ ОТВЕТСТВЕННОСТЬЮ "ВЕЛЛЭНЕРДЖИ"; ОБЩЕСТВО С ОГРАНИЧЕННОЙ ОТВЕТСТВЕННОСТЬЮ "ПРОЕКТНЫЙ ЦЕНТР СИБИРИ"; ОБЩЕСТВО С ОГРАНИЧЕННОЙ ОТВЕТСТВЕННОСТЬЮ "СЕВЕРНЫЙ СТАНДАРТ";  ОБЩЕСТВО С ОГРАНИЧЕННОЙ ОТВЕТСТВЕННОСТЬЮ "СЕВЕРЭНЕРГОПРОЕКТ";  ОБЩЕСТВО С ОГРАНИЧЕННОЙ ОТВЕТСТВЕННОСТЬЮ "СОЮЗЭНЕРГОПРОЕКТ"; ОБЩЕСТВО С ОГРАНИЧЕННОЙ ОТВЕТСТВЕННОСТЬЮ "ТЕХНОЛОГИИ ЭФФЕКТИВНОГО ПРОЕКТИРОВАНИЯ"; ОБЩЕСТВО С ОГРАНИЧЕННОЙ ОТВЕТСТВЕННОСТЬЮ "ПРАЙМЭНЕРГОИНЖИНИРИНГ"; ОБЩЕСТВО С ОГРАНИЧЕННОЙ ОТВЕТСТВЕННОСТЬЮ "МОДЭНС ГРУПП"; АКЦИОНЕРНОЕ ОБЩЕСТВО "ИНСТИТУТ АВТОМАТИЗАЦИИ ЭНЕРГЕТИЧЕСКИХ СИСТЕМ"; ОБЩЕСТВО С ОГРАНИЧЕННОЙ ОТВЕТСТВЕННОСТЬЮ ПРОЕКТНЫЙ ЦЕНТР "ЭКРА; АКЦИОНЕРНОЕ ОБЩЕСТВО ХОЛДИНГОВАЯ КОМПАНИЯ "ЭЛЕКТРОЗАВОД"; АКЦИОНЕРНОЕ ОБЩЕСТВО "РЕМОНТЭНЕРГОМОНТАЖ И СЕРВИС"; ОБЩЕСТВО С ОГРАНИЧЕННОЙ ОТВЕТСТВЕННОСТЬЮ "БАЙКАЛЭЛЕКТРО"</t>
  </si>
  <si>
    <t>15900,00; 15902,09; 15900,00; 15104,99; 15902,09; 15107,00; 14311,88; 15652,09; 14500,00; 15902,09; 15106,99; 15902,09; 13250,00</t>
  </si>
  <si>
    <t>ОБЩЕСТВО С ОГРАНИЧЕННОЙ ОТВЕТСТВЕННОСТЬЮ "НОВЫЙ ПРОЕКТНЫЙ ИНСТИТУТ"</t>
  </si>
  <si>
    <t>8000,00; 8157,75; 9540,00; 8725,39; 8963,92; 7337,41; 7271,15; -; -; 12671,52; -; -; -</t>
  </si>
  <si>
    <t>ООО "Веллэнерджи"</t>
  </si>
  <si>
    <t>https://www.roseltorg.ru/</t>
  </si>
  <si>
    <t>Смещение срока разработки ПИР обусловлено учетом изменений по инициативе заказчика, в т.ч.: объема проектирования не учтенный в ЗП, изменение проектных решений, необходимость дополнительной координации титулов взаимосвязанных инвестиционных проектов</t>
  </si>
  <si>
    <t>ИП</t>
  </si>
  <si>
    <t xml:space="preserve">ИП-22-00214 от 04.08.2022 </t>
  </si>
  <si>
    <t>Поставка реакторов и оборудования к ним</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</si>
  <si>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</si>
  <si>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2 других участника не видим, т.к. они были отклонениы на 1х частях и не приняли участие в аукционе</t>
  </si>
  <si>
    <t>не известно</t>
  </si>
  <si>
    <t>ОБЩЕСТВО С ОГРАНИЧЕННОЙ ОТВЕТСТВЕННОСТЬЮ "ИНЖЕНЕРНЫЙ ЦЕНТР СИБИРИ"</t>
  </si>
  <si>
    <t>ПД-23-00310 от 24.10.2023</t>
  </si>
  <si>
    <t>Поставка трансформаторов собственных нужд</t>
  </si>
  <si>
    <t>Запрос котировок в электронной форме</t>
  </si>
  <si>
    <t>ОБЩЕСТВО С ОГРАНИЧЕННОЙ ОТВЕТСТВЕННОСТЬЮ ТК "ЭНЕРГООБОРУДОВАНИЕ"
ОБЩЕСТВО С ОГРАНИЧЕННОЙ ОТВЕТСТВЕННОСТЬЮ "ЭЛЕКТРОМАШИНОСТРОИТЕЛЬНЫЙ ЗАВОД"</t>
  </si>
  <si>
    <t>2000;
1890</t>
  </si>
  <si>
    <t>ОБЩЕСТВО С ОГРАНИЧЕННОЙ ОТВЕТСТВЕННОСТЬЮ "ЭЛЕКТРОМАШИНОСТРОИТЕЛЬНЫЙ ЗАВОД"</t>
  </si>
  <si>
    <t>ОБЩЕСТВО С ОГРАНИЧЕННОЙ ОТВЕТСТВЕННОСТЬЮ ТК "ЭНЕРГООБОРУДОВАНИЕ"</t>
  </si>
  <si>
    <t>ПД-23-00311 от 20.10.2023</t>
  </si>
  <si>
    <t>СМР</t>
  </si>
  <si>
    <t>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здания ОПУ-ЗРУ комплектно с оборудованием</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</si>
  <si>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</si>
  <si>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"ВЕЛЛЭНЕРДЖИ". Наименование двух других участников не известно, т.к. отклонение заявок было на 1-х частях</t>
  </si>
  <si>
    <t>-</t>
  </si>
  <si>
    <t>Наименование двух участников, заявки которых отклонены, не известно, т.к. отклонение заявок было на 1-х частях</t>
  </si>
  <si>
    <t>ОБЩЕСТВО С ОГРАНИЧЕННОЙ ОТВЕТСТВЕННОСТЬЮ "ВЕЛЛЭНЕРДЖИ"</t>
  </si>
  <si>
    <t>17.03.2024 (решение УФАС от 12.03.2024)</t>
  </si>
  <si>
    <t>Действия третьего лица ООО "Инженерные сети трейд" в связи с огланичением въезда на территорию подстанции через земельный участок, принадлежащий ООО "Инжененые сети Трейд"</t>
  </si>
  <si>
    <t>ИП-24-00029 от 18.03.2024</t>
  </si>
  <si>
    <t>Поставка шкафов защит</t>
  </si>
  <si>
    <t>ОБЩЕСТВО С ОГРАНИЧЕННОЙ ОТВЕТСТВЕННОСТЬЮ "ЭКРА-ВОСТОК"
ОБЩЕСТВО С ОГРАНИЧЕННОЙ ОТВЕТСТВЕННОСТЬЮ "СИБЭЛЕКТРОМОНТАЖ"
ОБЩЕСТВО С ОГРАНИЧЕННОЙ ОТВЕТСТВЕННОСТЬЮ "ИНЖЕНЕРНЫЙ ЦЕНТР "АВТОМАТИЗАЦИЯ И ДИСПЕТЧЕРИЗАЦИЯ"</t>
  </si>
  <si>
    <t>11610
11634
11630</t>
  </si>
  <si>
    <t>ОБЩЕСТВО С ОГРАНИЧЕННОЙ ОТВЕТСТВЕННОСТЬЮ "ИНЖЕНЕРНЫЙ ЦЕНТР "АВТОМАТИЗАЦИЯ И ДИСПЕТЧЕРИЗАЦИЯ"</t>
  </si>
  <si>
    <t>11549
11634
7129,19</t>
  </si>
  <si>
    <t>ОБЩЕСТВО С ОГРАНИЧЕННОЙ ОТВЕТСТВЕННОСТЬЮ "ЭКРА-ВОСТОК"</t>
  </si>
  <si>
    <t>ООО «ЭКРА-ВОСТОК»</t>
  </si>
  <si>
    <t>ПД-24-00091 от 02.05.2024</t>
  </si>
  <si>
    <t>Поставка токопровода</t>
  </si>
  <si>
    <t>ПД-24-00100 от 15.05.2024</t>
  </si>
  <si>
    <t>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переноса мачты молниеотвода.</t>
  </si>
  <si>
    <t xml:space="preserve">	ОБЩЕСТВО С ОГРАНИЧЕННОЙ ОТВЕТСТВЕННОСТЬЮ "ВЕЛЛЭНЕРДЖИ"</t>
  </si>
  <si>
    <t>ИП-24-00125 от 07.06.2024</t>
  </si>
  <si>
    <t>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перемещения трансформаторв 1Т-40.</t>
  </si>
  <si>
    <t>АКЦИОНЕРНОЕ ОБЩЕСТВО "РЕМОНТЭНЕРГОМОНТАЖ И СЕРВИС"</t>
  </si>
  <si>
    <t>ИП-24-00160 от 30.07.2024</t>
  </si>
  <si>
    <t>СМР, ПНР</t>
  </si>
  <si>
    <t>Выполнение   строительно-монтажных и пусконаладочных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t>
  </si>
  <si>
    <t>Закупочная процедура признана несостоявшейся</t>
  </si>
  <si>
    <t>Выполнение строительно-монтажных и пуско-наладочных работ по проекту "Комплексная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 (1этап,2 этап 1ПК)</t>
  </si>
  <si>
    <t>ИП-25-00120 от 10.04.2025</t>
  </si>
  <si>
    <t>Поставка реакторов токоограничивающих</t>
  </si>
  <si>
    <t>ОБЩЕСТВО С ОГРАНИЧЕННОЙ ОТВЕТСТВЕННОСТЬЮ "КПМ";
ОБЩЕСТВО С ОГРАНИЧЕННОЙ ОТВЕТСТВЕННОСТЬЮ "ЭЛЕКТРОМАШИНОСТРОИТЕЛЬНЫЙ ЗАВОД";
ЗАКРЫТОЕ АКЦИОНЕРНОЕ ОБЩЕСТВО "НАУЧНО-ПРОИЗВОДСТВЕННОЕ ПРЕДПРИЯТИЕ "ЭЛЕКТРОННЫЕ ИНФОРМАЦИОННЫЕ СИСТЕМЫ";
ОБЩЕСТВО С ОГРАНИЧЕННОЙ ОТВЕТСТВЕННОСТЬЮ "СТАЛЬ-АЛЬЯНС";
ОБЩЕСТВО С ОГРАНИЧЕННОЙ ОТВЕТСТВЕННОСТЬЮ "ИНЖЕНЕРНЫЙ ЦЕНТР СИБИРИ"</t>
  </si>
  <si>
    <t>ОБЩЕСТВО С ОГРАНИЧЕННОЙ ОТВЕТСТВЕННОСТЬЮ "ЭЛЕКТРОМАШИНОСТРОИТЕЛЬНЫЙ ЗАВОД";
ЗАКРЫТОЕ АКЦИОНЕРНОЕ ОБЩЕСТВО "НАУЧНО-ПРОИЗВОДСТВЕННОЕ ПРЕДПРИЯТИЕ "ЭЛЕКТРОННЫЕ ИНФОРМАЦИОННЫЕ СИСТЕМЫ";
ОБЩЕСТВО С ОГРАНИЧЕННОЙ ОТВЕТСТВЕННОСТЬЮ "СТАЛЬ-АЛЬЯНС";</t>
  </si>
  <si>
    <t>ПД-23-00320 от 25.10.2023</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</si>
  <si>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</si>
  <si>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</si>
  <si>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</si>
  <si>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Проектно-сметная документация утвержденная приказом №604 от 06.08.2025</t>
  </si>
  <si>
    <t>см. комментарии ниже по этапам</t>
  </si>
  <si>
    <t>Ошибка планирования</t>
  </si>
  <si>
    <t>Смещение сроков выполнения строительно-монтажных работ на объекте ПС 220 кВ Строительная, связано с невозможностью проезда на объект через земельный участок иного владельца, который препятствует проезду на ПС. Планируется изъятие земельного участка в рамках реализации проекта P_00.0122.000122</t>
  </si>
  <si>
    <t>Допуск на ПС 220 кВ Строительная ограничен действиями третьих лиц ООО "Инженерные сети трейд", который является собственником земельного участка на котором расположена  догога для проезда на ПС 220 кВ Строительная. 15.05.2024 составлен Акт недопуска на объект электроэнергетики. В настоящее время ведется процесс урегулирования разногласий</t>
  </si>
  <si>
    <t>Смещение сроков выполнения строительно-монтажных работ на объекте ПС 220 кВ Строительная, связано с невозможностью проезда на объект через земельный участок иного владельца, который препятствует проезду на ПС</t>
  </si>
  <si>
    <t>г. Новосибирск</t>
  </si>
  <si>
    <t>не требуется</t>
  </si>
  <si>
    <t>не относится</t>
  </si>
  <si>
    <t>+</t>
  </si>
  <si>
    <t>29.11.2024 Приказ №2328, Министр энергетики РФ, Цивилёв С.Е., том "ОБОСНОВЫВАЮЩИЕ МАТЕРИАЛЫ СХЕМА И ПРОГРАММА РАЗВИТИЯ ЭЛЕКТРОЭНЕРГЕТИЧЕСКИХ СИСТЕМ РОССИИ НА 2025–2030 ГОДЫ ЭНЕРГОСИСТЕМА НОВОСИБИРСКОЙ ОБЛАСТИ", п.5 Таблиц 20, 21, п.6 Приложения Б, наименование "Реконструкция ПС 220 кВ Строительная с заменой трансформаторов 1Т 220/10/6 кВ и 2Т 220/10/6 кВ мощностью 40 МВА каждый на два трансформатора 220/10/6 кВ мощностью 63 МВА каждый"</t>
  </si>
  <si>
    <t>23,33 МВА</t>
  </si>
  <si>
    <t>656/7700072 от 30.05.2023</t>
  </si>
  <si>
    <t>725/7700078 от 14.12.2023</t>
  </si>
  <si>
    <t>яч. 10 кВ №8 (ф. 11-408) II СШ-10 кВ РУ-10 кВ ПС 220 кВ Строительная</t>
  </si>
  <si>
    <t>яч.10 кВ №23 (ф.11-423) I СШ-10 кВ РУ-10 кВ ПС 220 кВ Строительная</t>
  </si>
  <si>
    <t>яч.10 кВ №16 (ф.11-416) II СШ-10 кВ РУ-10 кВ ПС 220 кВ Строительная</t>
  </si>
  <si>
    <t>1. Технологическое присоединение  энергопринимающих устройств Заявителей к сетям АО "Электромагистраль".
2. Выполнение мероприятий предусмотренных Схемой и программой развития электроэнергетиких систем России на 2025–2030 годы, утвержденной приказом Минэнерго РФ от 29.11.2024 №2328.</t>
  </si>
  <si>
    <t>Замена двух силовых трансформаторов мощностью по 40 МВА каждый на трансформаторы мощностью по 63 МВА с целью создания возможности ТП потребителей.
Замена ячеек ЗРУ 6-10 кВ с установкой новых в новом здании ОПУ-ЗРУ.
Строительство быстровозводимого здания ОПУ-ЗРУ.</t>
  </si>
  <si>
    <t>ПС 220 кВ Строительная</t>
  </si>
  <si>
    <t>601672,31 тыс. руб. с НДС на 1 силовой траснформатор 63 МВА</t>
  </si>
  <si>
    <t>1 этап. Строительство ОПУ-ЗРУ. Задания на изготовления.
2 этап. Установка Т-1, перевод существующих потребителей на новое ЗРУ-6 кВ и ЗРУ-10 кВ, с организацией сбора и передачи телеметрической информации в ДЦ по организованным каналам связи.
3 этап. Установка Т-2, с организацией сбора и передачи телеметрической информации в ДЦ по организованным каналам связи.
4 этап. Реконструкция существующего ОПУ-ЗРУ.</t>
  </si>
  <si>
    <t>1. Приказ Минэнерго РФ №1095 от  30.11.2023, утвержденный Министром энергетики РФ, Шульгинов Н.Г., Приложение № 4 электроэнергетических систем России на 2024–2029 годы, идентификатор проекта 23.50.1.617.
2. Договоры технологического присоединения: 656/7700072 от 30.05.2023; 725/7700078 от 14.12.2023.
3. Процент износа существующих коммутационных аппаратов достигает (общий процент износа ячеек 10 кВ – 80 %, общий процент износа ячеек 6 кВ – 70 %).
4. Заключение акта технического освидетельствования № ПС-8/09-2020 от 30.09.2020.</t>
  </si>
  <si>
    <t>С</t>
  </si>
  <si>
    <t>Сибирский Федеральный округ, Новосибирская область, г. Новосибирск</t>
  </si>
  <si>
    <t>Выполнение Сетевой организации следующего объема работ:
Замена существующих силовых трансформаторов на ПС 220 кВ Строительная на трансформаторы большей мощности с выполнением сопутствующего объема работ.</t>
  </si>
  <si>
    <t>Выполнение Сетевой организации следующего объема работ:
Замена существующих силовых трансформаторов мощностью 2х40 МВА на ПС 220 кВ Строительная на трансформаторы 2х63 МВА (объем необходимой реконструкции, параметры оборудования уточнить при проектировании).</t>
  </si>
  <si>
    <t>ДС №1 от 30.04.2025</t>
  </si>
  <si>
    <t>На заключении</t>
  </si>
  <si>
    <t>Новосибирская область, Новосибирский район, в районе села Толмачева (кадастровый номер земельного участка: 54:19:034001:8)</t>
  </si>
  <si>
    <t>Газонаполнительная станция</t>
  </si>
  <si>
    <t>ДС №1 от 25.04.2025</t>
  </si>
  <si>
    <t>Заключен</t>
  </si>
  <si>
    <t>Новосибирская область, Новосибирский район, МО Толмачевский сельсовет, с. Толмачево, ул. Советская, 140 (на земельных участках с кадастровыми номерами 54:19:034001:1275, 54:19:034001:3798)</t>
  </si>
  <si>
    <t>Производственные участки</t>
  </si>
  <si>
    <t>ТРДНС</t>
  </si>
  <si>
    <t>1Т</t>
  </si>
  <si>
    <t>2Т</t>
  </si>
  <si>
    <t>Ячейки ЗРУ-6/10 кВ (49 шт.)</t>
  </si>
  <si>
    <t>Ячейки типа К-104</t>
  </si>
  <si>
    <t>6/10</t>
  </si>
  <si>
    <t xml:space="preserve">Акт № ПС-8/09-2020 от 30.09.2020 технического освидетельствования ПС 220 кВ Строительная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</si>
  <si>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</si>
  <si>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2;3</t>
  </si>
  <si>
    <t>1;2;3</t>
  </si>
  <si>
    <t>2;4</t>
  </si>
  <si>
    <t>1;2;4</t>
  </si>
  <si>
    <t>1;2;3;4</t>
  </si>
  <si>
    <t>3;4</t>
  </si>
  <si>
    <t xml:space="preserve">23;23;14,8169;0,405904002297841;49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</si>
</sst>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B050"/>
      <name val="Times New Roman"/>
      <family val="1"/>
      <charset val="204"/>
    </font>
    <font>
      <sz val="14"/>
      <color rgb="FF00B050"/>
      <name val="Times New Roman"/>
      <family val="1"/>
      <charset val="204"/>
    </font>
    <font>
      <b/>
      <sz val="12"/>
      <color rgb="FF00B050"/>
      <name val="Times New Roman"/>
      <family val="1"/>
      <charset val="204"/>
    </font>
    <font>
      <sz val="12"/>
      <color theme="1" tint="0.499984740745262"/>
      <name val="Times New Roman"/>
      <family val="1"/>
      <charset val="204"/>
    </font>
    <font>
      <sz val="14"/>
      <color theme="1" tint="0.499984740745262"/>
      <name val="Times New Roman"/>
      <family val="1"/>
      <charset val="204"/>
    </font>
    <font>
      <b/>
      <sz val="12"/>
      <color theme="1" tint="0.499984740745262"/>
      <name val="Times New Roman"/>
      <family val="1"/>
      <charset val="204"/>
    </font>
    <font>
      <b/>
      <sz val="12"/>
      <color theme="0"/>
      <name val="Times New Roman"/>
      <family val="1"/>
      <charset val="204"/>
    </font>
    <font>
      <b/>
      <sz val="12"/>
      <color theme="0"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69"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169" fontId="7" fillId="0" borderId="1" xfId="67" applyNumberFormat="1" applyFont="1" applyFill="1" applyBorder="1" applyAlignment="1">
      <alignment horizontal="left"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0" fillId="0" borderId="0" xfId="2" applyFont="1" applyFill="1"/>
    <xf numFmtId="0" fontId="71" fillId="0" borderId="0" xfId="1" applyFont="1" applyFill="1" applyBorder="1" applyAlignment="1">
      <alignment vertical="center"/>
    </xf>
    <xf numFmtId="0" fontId="72" fillId="0" borderId="1" xfId="2"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9" fontId="70" fillId="0" borderId="1" xfId="67" applyNumberFormat="1" applyFont="1" applyFill="1" applyBorder="1" applyAlignment="1">
      <alignment horizontal="center" vertical="center" wrapText="1"/>
    </xf>
    <xf numFmtId="165" fontId="70" fillId="0" borderId="1" xfId="67" applyNumberFormat="1" applyFont="1" applyFill="1" applyBorder="1" applyAlignment="1">
      <alignment horizontal="center" vertical="center" wrapText="1"/>
    </xf>
    <xf numFmtId="0" fontId="70" fillId="0" borderId="0" xfId="2" applyFont="1" applyFill="1" applyBorder="1"/>
    <xf numFmtId="0" fontId="70" fillId="0" borderId="0" xfId="2" applyFont="1" applyFill="1" applyBorder="1" applyAlignment="1"/>
    <xf numFmtId="0" fontId="73" fillId="0" borderId="0" xfId="2" applyFont="1" applyFill="1"/>
    <xf numFmtId="0" fontId="74" fillId="0" borderId="0" xfId="1" applyFont="1" applyFill="1" applyBorder="1" applyAlignment="1">
      <alignment vertical="center"/>
    </xf>
    <xf numFmtId="0" fontId="75" fillId="0" borderId="1" xfId="2" applyFont="1" applyFill="1" applyBorder="1" applyAlignment="1">
      <alignment horizontal="center" vertical="center" wrapText="1"/>
    </xf>
    <xf numFmtId="169" fontId="75" fillId="0" borderId="1" xfId="67" applyNumberFormat="1" applyFont="1" applyFill="1" applyBorder="1" applyAlignment="1">
      <alignment horizontal="center" vertical="center" wrapText="1"/>
    </xf>
    <xf numFmtId="169" fontId="75" fillId="0" borderId="1" xfId="67" applyNumberFormat="1" applyFont="1" applyFill="1" applyBorder="1" applyAlignment="1">
      <alignment horizontal="center" vertical="center"/>
    </xf>
    <xf numFmtId="169" fontId="73" fillId="0" borderId="1" xfId="67" applyNumberFormat="1" applyFont="1" applyFill="1" applyBorder="1" applyAlignment="1">
      <alignment horizontal="center" vertical="center" wrapText="1"/>
    </xf>
    <xf numFmtId="169" fontId="73" fillId="0" borderId="1" xfId="67" applyNumberFormat="1" applyFont="1" applyFill="1" applyBorder="1" applyAlignment="1">
      <alignment horizontal="center" vertical="center"/>
    </xf>
    <xf numFmtId="165" fontId="73" fillId="0" borderId="1" xfId="67" applyNumberFormat="1" applyFont="1" applyFill="1" applyBorder="1" applyAlignment="1">
      <alignment horizontal="center" vertical="center" wrapText="1"/>
    </xf>
    <xf numFmtId="0" fontId="73" fillId="0" borderId="0" xfId="2" applyFont="1" applyFill="1" applyBorder="1"/>
    <xf numFmtId="0" fontId="73" fillId="0" borderId="0" xfId="2" applyFont="1" applyFill="1" applyBorder="1" applyAlignment="1"/>
    <xf numFmtId="165" fontId="75" fillId="0" borderId="1" xfId="67" applyNumberFormat="1" applyFont="1" applyFill="1" applyBorder="1" applyAlignment="1">
      <alignment horizontal="center" vertical="center" wrapText="1"/>
    </xf>
    <xf numFmtId="165" fontId="72" fillId="0" borderId="1" xfId="67" applyNumberFormat="1" applyFont="1" applyFill="1" applyBorder="1" applyAlignment="1">
      <alignment horizontal="center" vertical="center" wrapText="1"/>
    </xf>
    <xf numFmtId="43" fontId="70" fillId="0" borderId="1" xfId="67" applyFont="1" applyFill="1" applyBorder="1" applyAlignment="1">
      <alignment horizontal="center" vertical="center" wrapText="1"/>
    </xf>
    <xf numFmtId="0" fontId="11"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66" fillId="0" borderId="1" xfId="67" applyNumberFormat="1" applyFont="1" applyFill="1" applyBorder="1" applyAlignment="1">
      <alignment horizontal="center" vertical="center" wrapText="1"/>
    </xf>
    <xf numFmtId="165" fontId="66" fillId="0" borderId="1" xfId="67" applyNumberFormat="1" applyFont="1" applyFill="1" applyBorder="1" applyAlignment="1">
      <alignment horizontal="center" vertical="center" wrapText="1"/>
    </xf>
    <xf numFmtId="43" fontId="66" fillId="0" borderId="1" xfId="67"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0" fontId="77" fillId="0" borderId="1" xfId="2" applyFont="1" applyFill="1" applyBorder="1" applyAlignment="1">
      <alignment horizontal="center" vertical="center" wrapText="1"/>
    </xf>
    <xf numFmtId="0" fontId="43" fillId="0" borderId="1" xfId="2" applyFont="1" applyBorder="1" applyAlignment="1">
      <alignment vertical="center" wrapText="1" shrinkToFit="1"/>
    </xf>
    <xf numFmtId="0" fontId="11" fillId="0" borderId="1" xfId="2" applyBorder="1" applyAlignment="1">
      <alignment vertical="center" wrapText="1" shrinkToFit="1"/>
    </xf>
    <xf numFmtId="49" fontId="11" fillId="0" borderId="1" xfId="2" applyNumberFormat="1" applyBorder="1" applyAlignment="1">
      <alignment vertical="center" wrapText="1" shrinkToFit="1"/>
    </xf>
    <xf numFmtId="14" fontId="11" fillId="0" borderId="1" xfId="2" applyNumberFormat="1" applyBorder="1" applyAlignment="1">
      <alignment vertical="center" wrapText="1" shrinkToFit="1"/>
    </xf>
    <xf numFmtId="0" fontId="11" fillId="0" borderId="0" xfId="2" applyAlignment="1">
      <alignment vertical="center" wrapText="1" shrinkToFit="1"/>
    </xf>
    <xf numFmtId="14" fontId="43" fillId="0" borderId="1" xfId="2" applyNumberFormat="1" applyFont="1" applyBorder="1" applyAlignment="1">
      <alignment horizontal="center" vertical="center"/>
    </xf>
    <xf numFmtId="9" fontId="43" fillId="0" borderId="1" xfId="2" applyNumberFormat="1" applyFont="1" applyBorder="1" applyAlignment="1">
      <alignment horizontal="center" vertical="center"/>
    </xf>
    <xf numFmtId="0" fontId="43" fillId="0" borderId="1" xfId="2" applyFont="1" applyBorder="1" applyAlignment="1">
      <alignment horizontal="center" vertical="center" wrapText="1"/>
    </xf>
    <xf numFmtId="43" fontId="64" fillId="0" borderId="0" xfId="2" applyNumberFormat="1" applyFont="1" applyFill="1" applyAlignment="1">
      <alignment vertical="center"/>
    </xf>
    <xf numFmtId="0" fontId="12" fillId="0" borderId="0" xfId="2" applyFont="1" applyAlignment="1">
      <alignment horizontal="right" wrapText="1"/>
    </xf>
    <xf numFmtId="0" fontId="7" fillId="0" borderId="0" xfId="1" applyFont="1" applyAlignment="1">
      <alignment horizontal="center" vertical="center" wrapText="1"/>
    </xf>
    <xf numFmtId="0" fontId="11" fillId="0" borderId="0" xfId="2" applyAlignment="1">
      <alignment horizontal="right" wrapText="1"/>
    </xf>
    <xf numFmtId="0" fontId="12" fillId="0" borderId="0" xfId="2" applyFont="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52"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xf numFmtId="1" fontId="7" fillId="0" borderId="1" xfId="1" applyNumberFormat="1" applyFont="1" applyFill="1" applyBorder="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70" zoomScaleSheetLayoutView="7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34" customWidth="1"/>
    <col min="2" max="2" width="53.5703125" style="234" customWidth="1"/>
    <col min="3" max="3" width="91.42578125" style="234" customWidth="1"/>
    <col min="4" max="4" width="7.28515625" style="234" customWidth="1"/>
    <col min="5" max="5" width="14.42578125" style="234" customWidth="1"/>
    <col min="6" max="6" width="36.5703125" style="234" customWidth="1"/>
    <col min="7" max="7" width="20" style="234" customWidth="1"/>
    <col min="8" max="8" width="25.5703125" style="234" customWidth="1"/>
    <col min="9" max="9" width="16.42578125" style="234" customWidth="1"/>
    <col min="10" max="10" width="11.5703125" style="234" bestFit="1" customWidth="1"/>
    <col min="11" max="16384" width="9.140625" style="234"/>
  </cols>
  <sheetData>
    <row r="1" spans="1:22" s="14" customFormat="1" ht="18.75" customHeight="1" x14ac:dyDescent="0.3">
      <c r="A1" s="211"/>
      <c r="C1" s="212" t="s">
        <v>67</v>
      </c>
      <c r="D1" s="213"/>
    </row>
    <row r="2" spans="1:22" s="14" customFormat="1" ht="18.75" customHeight="1" x14ac:dyDescent="0.3">
      <c r="A2" s="211"/>
      <c r="C2" s="214" t="s">
        <v>10</v>
      </c>
    </row>
    <row r="3" spans="1:22" s="14" customFormat="1" ht="18.75" x14ac:dyDescent="0.3">
      <c r="A3" s="215"/>
      <c r="C3" s="214" t="s">
        <v>66</v>
      </c>
    </row>
    <row r="4" spans="1:22" s="14" customFormat="1" ht="18.75" x14ac:dyDescent="0.3">
      <c r="A4" s="215"/>
      <c r="H4" s="214"/>
    </row>
    <row r="5" spans="1:22" s="14" customFormat="1" ht="15.75" x14ac:dyDescent="0.25">
      <c r="A5" s="296" t="s">
        <v>509</v>
      </c>
      <c r="B5" s="296"/>
      <c r="C5" s="296"/>
      <c r="D5" s="128"/>
      <c r="E5" s="128"/>
      <c r="F5" s="128"/>
      <c r="G5" s="128"/>
      <c r="H5" s="128"/>
      <c r="I5" s="128"/>
      <c r="J5" s="128"/>
    </row>
    <row r="6" spans="1:22" s="14" customFormat="1" ht="18.75" x14ac:dyDescent="0.3">
      <c r="A6" s="215"/>
      <c r="H6" s="214"/>
    </row>
    <row r="7" spans="1:22" s="14" customFormat="1" ht="18.75" x14ac:dyDescent="0.2">
      <c r="A7" s="300" t="s">
        <v>9</v>
      </c>
      <c r="B7" s="300"/>
      <c r="C7" s="300"/>
      <c r="D7" s="216"/>
      <c r="E7" s="217"/>
      <c r="F7" s="216"/>
      <c r="G7" s="216"/>
      <c r="H7" s="216"/>
      <c r="I7" s="216"/>
      <c r="J7" s="216"/>
      <c r="K7" s="216"/>
      <c r="L7" s="216"/>
      <c r="M7" s="216"/>
      <c r="N7" s="216"/>
      <c r="O7" s="216"/>
      <c r="P7" s="216"/>
      <c r="Q7" s="216"/>
      <c r="R7" s="216"/>
      <c r="S7" s="216"/>
      <c r="T7" s="216"/>
      <c r="U7" s="216"/>
      <c r="V7" s="216"/>
    </row>
    <row r="8" spans="1:22" s="14" customFormat="1" ht="18.75" x14ac:dyDescent="0.2">
      <c r="A8" s="218"/>
      <c r="B8" s="218"/>
      <c r="C8" s="218"/>
      <c r="D8" s="218"/>
      <c r="E8" s="219"/>
      <c r="F8" s="218"/>
      <c r="G8" s="218"/>
      <c r="H8" s="218"/>
      <c r="I8" s="216"/>
      <c r="J8" s="216"/>
      <c r="K8" s="216"/>
      <c r="L8" s="216"/>
      <c r="M8" s="216"/>
      <c r="N8" s="216"/>
      <c r="O8" s="216"/>
      <c r="P8" s="216"/>
      <c r="Q8" s="216"/>
      <c r="R8" s="216"/>
      <c r="S8" s="216"/>
      <c r="T8" s="216"/>
      <c r="U8" s="216"/>
      <c r="V8" s="216"/>
    </row>
    <row r="9" spans="1:22" s="14" customFormat="1" ht="18.75" x14ac:dyDescent="0.2">
      <c r="A9" s="301" t="s">
        <v>421</v>
      </c>
      <c r="B9" s="301"/>
      <c r="C9" s="301"/>
      <c r="D9" s="220"/>
      <c r="E9" s="220"/>
      <c r="F9" s="220"/>
      <c r="G9" s="220"/>
      <c r="H9" s="220"/>
      <c r="I9" s="216"/>
      <c r="J9" s="216"/>
      <c r="K9" s="216"/>
      <c r="L9" s="216"/>
      <c r="M9" s="216"/>
      <c r="N9" s="216"/>
      <c r="O9" s="216"/>
      <c r="P9" s="216"/>
      <c r="Q9" s="216"/>
      <c r="R9" s="216"/>
      <c r="S9" s="216"/>
      <c r="T9" s="216"/>
      <c r="U9" s="216"/>
      <c r="V9" s="216"/>
    </row>
    <row r="10" spans="1:22" s="14" customFormat="1" ht="18.75" x14ac:dyDescent="0.2">
      <c r="A10" s="297" t="s">
        <v>8</v>
      </c>
      <c r="B10" s="297"/>
      <c r="C10" s="297"/>
      <c r="D10" s="221"/>
      <c r="E10" s="221"/>
      <c r="F10" s="221"/>
      <c r="G10" s="221"/>
      <c r="H10" s="221"/>
      <c r="I10" s="216"/>
      <c r="J10" s="216"/>
      <c r="K10" s="216"/>
      <c r="L10" s="216"/>
      <c r="M10" s="216"/>
      <c r="N10" s="216"/>
      <c r="O10" s="216"/>
      <c r="P10" s="216"/>
      <c r="Q10" s="216"/>
      <c r="R10" s="216"/>
      <c r="S10" s="216"/>
      <c r="T10" s="216"/>
      <c r="U10" s="216"/>
      <c r="V10" s="216"/>
    </row>
    <row r="11" spans="1:22" s="14" customFormat="1" ht="18.75" x14ac:dyDescent="0.2">
      <c r="A11" s="218"/>
      <c r="B11" s="218"/>
      <c r="C11" s="218"/>
      <c r="D11" s="218"/>
      <c r="E11" s="218"/>
      <c r="F11" s="218"/>
      <c r="G11" s="218"/>
      <c r="H11" s="218"/>
      <c r="I11" s="216"/>
      <c r="J11" s="216"/>
      <c r="K11" s="216"/>
      <c r="L11" s="216"/>
      <c r="M11" s="216"/>
      <c r="N11" s="216"/>
      <c r="O11" s="216"/>
      <c r="P11" s="216"/>
      <c r="Q11" s="216"/>
      <c r="R11" s="216"/>
      <c r="S11" s="216"/>
      <c r="T11" s="216"/>
      <c r="U11" s="216"/>
      <c r="V11" s="216"/>
    </row>
    <row r="12" spans="1:22" s="14" customFormat="1" ht="18.75" x14ac:dyDescent="0.2">
      <c r="A12" s="301" t="s">
        <v>444</v>
      </c>
      <c r="B12" s="301"/>
      <c r="C12" s="301"/>
      <c r="D12" s="220"/>
      <c r="E12" s="220"/>
      <c r="F12" s="220"/>
      <c r="G12" s="220"/>
      <c r="H12" s="220"/>
      <c r="I12" s="216"/>
      <c r="J12" s="216"/>
      <c r="K12" s="216"/>
      <c r="L12" s="216"/>
      <c r="M12" s="216"/>
      <c r="N12" s="216"/>
      <c r="O12" s="216"/>
      <c r="P12" s="216"/>
      <c r="Q12" s="216"/>
      <c r="R12" s="216"/>
      <c r="S12" s="216"/>
      <c r="T12" s="216"/>
      <c r="U12" s="216"/>
      <c r="V12" s="216"/>
    </row>
    <row r="13" spans="1:22" s="14" customFormat="1" ht="18.75" x14ac:dyDescent="0.2">
      <c r="A13" s="297" t="s">
        <v>7</v>
      </c>
      <c r="B13" s="297"/>
      <c r="C13" s="297"/>
      <c r="D13" s="221"/>
      <c r="E13" s="221"/>
      <c r="F13" s="221"/>
      <c r="G13" s="221"/>
      <c r="H13" s="221"/>
      <c r="I13" s="216"/>
      <c r="J13" s="216"/>
      <c r="K13" s="216"/>
      <c r="L13" s="216"/>
      <c r="M13" s="216"/>
      <c r="N13" s="216"/>
      <c r="O13" s="216"/>
      <c r="P13" s="216"/>
      <c r="Q13" s="216"/>
      <c r="R13" s="216"/>
      <c r="S13" s="216"/>
      <c r="T13" s="216"/>
      <c r="U13" s="216"/>
      <c r="V13" s="216"/>
    </row>
    <row r="14" spans="1:22" s="222" customFormat="1" ht="15.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23" customFormat="1" ht="45" customHeight="1" x14ac:dyDescent="0.2">
      <c r="A15" s="302" t="s">
        <v>445</v>
      </c>
      <c r="B15" s="302"/>
      <c r="C15" s="302"/>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297" t="s">
        <v>5</v>
      </c>
      <c r="B16" s="297"/>
      <c r="C16" s="297"/>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298" t="s">
        <v>404</v>
      </c>
      <c r="B18" s="299"/>
      <c r="C18" s="299"/>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31" customFormat="1" ht="39.75" customHeight="1" x14ac:dyDescent="0.25">
      <c r="A20" s="30" t="s">
        <v>4</v>
      </c>
      <c r="B20" s="226" t="s">
        <v>65</v>
      </c>
      <c r="C20" s="227" t="s">
        <v>64</v>
      </c>
      <c r="D20" s="228"/>
      <c r="E20" s="228"/>
      <c r="F20" s="228"/>
      <c r="G20" s="228"/>
      <c r="H20" s="228"/>
      <c r="I20" s="229"/>
      <c r="J20" s="229"/>
      <c r="K20" s="229"/>
      <c r="L20" s="229"/>
      <c r="M20" s="229"/>
      <c r="N20" s="229"/>
      <c r="O20" s="229"/>
      <c r="P20" s="229"/>
      <c r="Q20" s="229"/>
      <c r="R20" s="229"/>
      <c r="S20" s="229"/>
      <c r="T20" s="230"/>
      <c r="U20" s="230"/>
      <c r="V20" s="230"/>
    </row>
    <row r="21" spans="1:22" s="231" customFormat="1" ht="16.5" customHeight="1" x14ac:dyDescent="0.25">
      <c r="A21" s="227">
        <v>1</v>
      </c>
      <c r="B21" s="226">
        <v>2</v>
      </c>
      <c r="C21" s="227">
        <v>3</v>
      </c>
      <c r="D21" s="228"/>
      <c r="E21" s="228"/>
      <c r="F21" s="228"/>
      <c r="G21" s="228"/>
      <c r="H21" s="228"/>
      <c r="I21" s="229"/>
      <c r="J21" s="229"/>
      <c r="K21" s="229"/>
      <c r="L21" s="229"/>
      <c r="M21" s="229"/>
      <c r="N21" s="229"/>
      <c r="O21" s="229"/>
      <c r="P21" s="229"/>
      <c r="Q21" s="229"/>
      <c r="R21" s="229"/>
      <c r="S21" s="229"/>
      <c r="T21" s="230"/>
      <c r="U21" s="230"/>
      <c r="V21" s="230"/>
    </row>
    <row r="22" spans="1:22" s="231" customFormat="1" ht="39" customHeight="1" x14ac:dyDescent="0.25">
      <c r="A22" s="22" t="s">
        <v>63</v>
      </c>
      <c r="B22" s="232" t="s">
        <v>288</v>
      </c>
      <c r="C22" s="125" t="s">
        <v>586</v>
      </c>
      <c r="D22" s="228"/>
      <c r="E22" s="228"/>
      <c r="F22" s="228"/>
      <c r="G22" s="228"/>
      <c r="H22" s="228"/>
      <c r="I22" s="229"/>
      <c r="J22" s="229"/>
      <c r="K22" s="229"/>
      <c r="L22" s="229"/>
      <c r="M22" s="229"/>
      <c r="N22" s="229"/>
      <c r="O22" s="229"/>
      <c r="P22" s="229"/>
      <c r="Q22" s="229"/>
      <c r="R22" s="229"/>
      <c r="S22" s="229"/>
      <c r="T22" s="230"/>
      <c r="U22" s="230"/>
      <c r="V22" s="230"/>
    </row>
    <row r="23" spans="1:22" s="231" customFormat="1" ht="79.5" customHeight="1" x14ac:dyDescent="0.25">
      <c r="A23" s="22" t="s">
        <v>61</v>
      </c>
      <c r="B23" s="31" t="s">
        <v>62</v>
      </c>
      <c r="C23" s="125" t="s">
        <v>587</v>
      </c>
      <c r="D23" s="228"/>
      <c r="E23" s="228"/>
      <c r="F23" s="228"/>
      <c r="G23" s="228"/>
      <c r="H23" s="228"/>
      <c r="I23" s="229"/>
      <c r="J23" s="229"/>
      <c r="K23" s="229"/>
      <c r="L23" s="229"/>
      <c r="M23" s="229"/>
      <c r="N23" s="229"/>
      <c r="O23" s="229"/>
      <c r="P23" s="229"/>
      <c r="Q23" s="229"/>
      <c r="R23" s="229"/>
      <c r="S23" s="229"/>
      <c r="T23" s="230"/>
      <c r="U23" s="230"/>
      <c r="V23" s="230"/>
    </row>
    <row r="24" spans="1:22" s="231" customFormat="1" ht="22.5" customHeight="1" x14ac:dyDescent="0.25">
      <c r="A24" s="293"/>
      <c r="B24" s="294"/>
      <c r="C24" s="295"/>
      <c r="D24" s="228"/>
      <c r="E24" s="228"/>
      <c r="F24" s="228"/>
      <c r="G24" s="228"/>
      <c r="H24" s="228"/>
      <c r="I24" s="229"/>
      <c r="J24" s="229"/>
      <c r="K24" s="229"/>
      <c r="L24" s="229"/>
      <c r="M24" s="229"/>
      <c r="N24" s="229"/>
      <c r="O24" s="229"/>
      <c r="P24" s="229"/>
      <c r="Q24" s="229"/>
      <c r="R24" s="229"/>
      <c r="S24" s="229"/>
      <c r="T24" s="230"/>
      <c r="U24" s="230"/>
      <c r="V24" s="230"/>
    </row>
    <row r="25" spans="1:22" s="231" customFormat="1" ht="58.5" customHeight="1" x14ac:dyDescent="0.25">
      <c r="A25" s="22" t="s">
        <v>60</v>
      </c>
      <c r="B25" s="125" t="s">
        <v>352</v>
      </c>
      <c r="C25" s="30" t="s">
        <v>422</v>
      </c>
      <c r="D25" s="228"/>
      <c r="E25" s="228"/>
      <c r="F25" s="228"/>
      <c r="G25" s="228"/>
      <c r="H25" s="229"/>
      <c r="I25" s="229"/>
      <c r="J25" s="229"/>
      <c r="K25" s="229"/>
      <c r="L25" s="229"/>
      <c r="M25" s="229"/>
      <c r="N25" s="229"/>
      <c r="O25" s="229"/>
      <c r="P25" s="229"/>
      <c r="Q25" s="229"/>
      <c r="R25" s="229"/>
      <c r="S25" s="230"/>
      <c r="T25" s="230"/>
      <c r="U25" s="230"/>
      <c r="V25" s="230"/>
    </row>
    <row r="26" spans="1:22" s="231" customFormat="1" ht="42.75" customHeight="1" x14ac:dyDescent="0.25">
      <c r="A26" s="22" t="s">
        <v>59</v>
      </c>
      <c r="B26" s="125" t="s">
        <v>73</v>
      </c>
      <c r="C26" s="30" t="s">
        <v>423</v>
      </c>
      <c r="D26" s="228"/>
      <c r="E26" s="228"/>
      <c r="F26" s="228"/>
      <c r="G26" s="228"/>
      <c r="H26" s="229"/>
      <c r="I26" s="229"/>
      <c r="J26" s="229"/>
      <c r="K26" s="229"/>
      <c r="L26" s="229"/>
      <c r="M26" s="229"/>
      <c r="N26" s="229"/>
      <c r="O26" s="229"/>
      <c r="P26" s="229"/>
      <c r="Q26" s="229"/>
      <c r="R26" s="229"/>
      <c r="S26" s="230"/>
      <c r="T26" s="230"/>
      <c r="U26" s="230"/>
      <c r="V26" s="230"/>
    </row>
    <row r="27" spans="1:22" s="231" customFormat="1" ht="51.75" customHeight="1" x14ac:dyDescent="0.25">
      <c r="A27" s="22" t="s">
        <v>57</v>
      </c>
      <c r="B27" s="125" t="s">
        <v>72</v>
      </c>
      <c r="C27" s="30" t="s">
        <v>595</v>
      </c>
      <c r="D27" s="228"/>
      <c r="E27" s="228"/>
      <c r="F27" s="228"/>
      <c r="G27" s="228"/>
      <c r="H27" s="229"/>
      <c r="I27" s="229"/>
      <c r="J27" s="229"/>
      <c r="K27" s="229"/>
      <c r="L27" s="229"/>
      <c r="M27" s="229"/>
      <c r="N27" s="229"/>
      <c r="O27" s="229"/>
      <c r="P27" s="229"/>
      <c r="Q27" s="229"/>
      <c r="R27" s="229"/>
      <c r="S27" s="230"/>
      <c r="T27" s="230"/>
      <c r="U27" s="230"/>
      <c r="V27" s="230"/>
    </row>
    <row r="28" spans="1:22" s="231" customFormat="1" ht="42.75" customHeight="1" x14ac:dyDescent="0.25">
      <c r="A28" s="22" t="s">
        <v>56</v>
      </c>
      <c r="B28" s="125" t="s">
        <v>353</v>
      </c>
      <c r="C28" s="30" t="s">
        <v>596</v>
      </c>
      <c r="D28" s="228"/>
      <c r="E28" s="228"/>
      <c r="F28" s="228"/>
      <c r="G28" s="228"/>
      <c r="H28" s="229"/>
      <c r="I28" s="229"/>
      <c r="J28" s="229"/>
      <c r="K28" s="229"/>
      <c r="L28" s="229"/>
      <c r="M28" s="229"/>
      <c r="N28" s="229"/>
      <c r="O28" s="229"/>
      <c r="P28" s="229"/>
      <c r="Q28" s="229"/>
      <c r="R28" s="229"/>
      <c r="S28" s="230"/>
      <c r="T28" s="230"/>
      <c r="U28" s="230"/>
      <c r="V28" s="230"/>
    </row>
    <row r="29" spans="1:22" s="231" customFormat="1" ht="51.75" customHeight="1" x14ac:dyDescent="0.25">
      <c r="A29" s="22" t="s">
        <v>54</v>
      </c>
      <c r="B29" s="125" t="s">
        <v>354</v>
      </c>
      <c r="C29" s="30" t="s">
        <v>596</v>
      </c>
      <c r="D29" s="228"/>
      <c r="E29" s="228"/>
      <c r="F29" s="228"/>
      <c r="G29" s="228"/>
      <c r="H29" s="229"/>
      <c r="I29" s="229"/>
      <c r="J29" s="229"/>
      <c r="K29" s="229"/>
      <c r="L29" s="229"/>
      <c r="M29" s="229"/>
      <c r="N29" s="229"/>
      <c r="O29" s="229"/>
      <c r="P29" s="229"/>
      <c r="Q29" s="229"/>
      <c r="R29" s="229"/>
      <c r="S29" s="230"/>
      <c r="T29" s="230"/>
      <c r="U29" s="230"/>
      <c r="V29" s="230"/>
    </row>
    <row r="30" spans="1:22" s="231" customFormat="1" ht="51.75" customHeight="1" x14ac:dyDescent="0.25">
      <c r="A30" s="22" t="s">
        <v>52</v>
      </c>
      <c r="B30" s="125" t="s">
        <v>355</v>
      </c>
      <c r="C30" s="30" t="s">
        <v>596</v>
      </c>
      <c r="D30" s="228"/>
      <c r="E30" s="228"/>
      <c r="F30" s="228"/>
      <c r="G30" s="228"/>
      <c r="H30" s="229"/>
      <c r="I30" s="229"/>
      <c r="J30" s="229"/>
      <c r="K30" s="229"/>
      <c r="L30" s="229"/>
      <c r="M30" s="229"/>
      <c r="N30" s="229"/>
      <c r="O30" s="229"/>
      <c r="P30" s="229"/>
      <c r="Q30" s="229"/>
      <c r="R30" s="229"/>
      <c r="S30" s="230"/>
      <c r="T30" s="230"/>
      <c r="U30" s="230"/>
      <c r="V30" s="230"/>
    </row>
    <row r="31" spans="1:22" s="231" customFormat="1" ht="51.75" customHeight="1" x14ac:dyDescent="0.25">
      <c r="A31" s="22" t="s">
        <v>71</v>
      </c>
      <c r="B31" s="125" t="s">
        <v>356</v>
      </c>
      <c r="C31" s="30" t="s">
        <v>596</v>
      </c>
      <c r="D31" s="228"/>
      <c r="E31" s="228"/>
      <c r="F31" s="228"/>
      <c r="G31" s="228"/>
      <c r="H31" s="229"/>
      <c r="I31" s="229"/>
      <c r="J31" s="229"/>
      <c r="K31" s="229"/>
      <c r="L31" s="229"/>
      <c r="M31" s="229"/>
      <c r="N31" s="229"/>
      <c r="O31" s="229"/>
      <c r="P31" s="229"/>
      <c r="Q31" s="229"/>
      <c r="R31" s="229"/>
      <c r="S31" s="230"/>
      <c r="T31" s="230"/>
      <c r="U31" s="230"/>
      <c r="V31" s="230"/>
    </row>
    <row r="32" spans="1:22" s="231" customFormat="1" ht="51.75" customHeight="1" x14ac:dyDescent="0.25">
      <c r="A32" s="22" t="s">
        <v>69</v>
      </c>
      <c r="B32" s="125" t="s">
        <v>357</v>
      </c>
      <c r="C32" s="30" t="s">
        <v>596</v>
      </c>
      <c r="D32" s="228"/>
      <c r="E32" s="228"/>
      <c r="F32" s="228"/>
      <c r="G32" s="228"/>
      <c r="H32" s="229"/>
      <c r="I32" s="229"/>
      <c r="J32" s="229"/>
      <c r="K32" s="229"/>
      <c r="L32" s="229"/>
      <c r="M32" s="229"/>
      <c r="N32" s="229"/>
      <c r="O32" s="229"/>
      <c r="P32" s="229"/>
      <c r="Q32" s="229"/>
      <c r="R32" s="229"/>
      <c r="S32" s="230"/>
      <c r="T32" s="230"/>
      <c r="U32" s="230"/>
      <c r="V32" s="230"/>
    </row>
    <row r="33" spans="1:22" s="231" customFormat="1" ht="101.25" customHeight="1" x14ac:dyDescent="0.25">
      <c r="A33" s="22" t="s">
        <v>68</v>
      </c>
      <c r="B33" s="125" t="s">
        <v>358</v>
      </c>
      <c r="C33" s="30" t="s">
        <v>597</v>
      </c>
      <c r="D33" s="228"/>
      <c r="E33" s="228"/>
      <c r="F33" s="228"/>
      <c r="G33" s="228"/>
      <c r="H33" s="229"/>
      <c r="I33" s="229"/>
      <c r="J33" s="229"/>
      <c r="K33" s="229"/>
      <c r="L33" s="229"/>
      <c r="M33" s="229"/>
      <c r="N33" s="229"/>
      <c r="O33" s="229"/>
      <c r="P33" s="229"/>
      <c r="Q33" s="229"/>
      <c r="R33" s="229"/>
      <c r="S33" s="230"/>
      <c r="T33" s="230"/>
      <c r="U33" s="230"/>
      <c r="V33" s="230"/>
    </row>
    <row r="34" spans="1:22" s="231" customFormat="1" ht="111" customHeight="1" x14ac:dyDescent="0.25">
      <c r="A34" s="22" t="s">
        <v>373</v>
      </c>
      <c r="B34" s="125" t="s">
        <v>359</v>
      </c>
      <c r="C34" s="30" t="s">
        <v>596</v>
      </c>
      <c r="D34" s="230"/>
      <c r="E34" s="230"/>
      <c r="F34" s="230"/>
      <c r="G34" s="230"/>
      <c r="H34" s="230"/>
      <c r="I34" s="230"/>
      <c r="J34" s="230"/>
      <c r="K34" s="230"/>
      <c r="L34" s="230"/>
      <c r="M34" s="230"/>
      <c r="N34" s="230"/>
      <c r="O34" s="230"/>
      <c r="P34" s="230"/>
      <c r="Q34" s="230"/>
      <c r="R34" s="230"/>
      <c r="S34" s="230"/>
      <c r="T34" s="230"/>
      <c r="U34" s="230"/>
      <c r="V34" s="230"/>
    </row>
    <row r="35" spans="1:22" s="231" customFormat="1" ht="58.5" customHeight="1" x14ac:dyDescent="0.25">
      <c r="A35" s="22" t="s">
        <v>362</v>
      </c>
      <c r="B35" s="125" t="s">
        <v>70</v>
      </c>
      <c r="C35" s="30" t="s">
        <v>596</v>
      </c>
      <c r="D35" s="230"/>
      <c r="E35" s="230"/>
      <c r="F35" s="230"/>
      <c r="G35" s="230"/>
      <c r="H35" s="230"/>
      <c r="I35" s="230"/>
      <c r="J35" s="230"/>
      <c r="K35" s="230"/>
      <c r="L35" s="230"/>
      <c r="M35" s="230"/>
      <c r="N35" s="230"/>
      <c r="O35" s="230"/>
      <c r="P35" s="230"/>
      <c r="Q35" s="230"/>
      <c r="R35" s="230"/>
      <c r="S35" s="230"/>
      <c r="T35" s="230"/>
      <c r="U35" s="230"/>
      <c r="V35" s="230"/>
    </row>
    <row r="36" spans="1:22" s="231" customFormat="1" ht="51.75" customHeight="1" x14ac:dyDescent="0.25">
      <c r="A36" s="22" t="s">
        <v>374</v>
      </c>
      <c r="B36" s="125" t="s">
        <v>360</v>
      </c>
      <c r="C36" s="30" t="s">
        <v>596</v>
      </c>
      <c r="D36" s="230"/>
      <c r="E36" s="230"/>
      <c r="F36" s="230"/>
      <c r="G36" s="230"/>
      <c r="H36" s="230"/>
      <c r="I36" s="230"/>
      <c r="J36" s="230"/>
      <c r="K36" s="230"/>
      <c r="L36" s="230"/>
      <c r="M36" s="230"/>
      <c r="N36" s="230"/>
      <c r="O36" s="230"/>
      <c r="P36" s="230"/>
      <c r="Q36" s="230"/>
      <c r="R36" s="230"/>
      <c r="S36" s="230"/>
      <c r="T36" s="230"/>
      <c r="U36" s="230"/>
      <c r="V36" s="230"/>
    </row>
    <row r="37" spans="1:22" s="231" customFormat="1" ht="43.5" customHeight="1" x14ac:dyDescent="0.25">
      <c r="A37" s="22" t="s">
        <v>363</v>
      </c>
      <c r="B37" s="125" t="s">
        <v>361</v>
      </c>
      <c r="C37" s="30" t="s">
        <v>598</v>
      </c>
      <c r="D37" s="230"/>
      <c r="E37" s="230"/>
      <c r="F37" s="230"/>
      <c r="G37" s="230"/>
      <c r="H37" s="230"/>
      <c r="I37" s="230"/>
      <c r="J37" s="230"/>
      <c r="K37" s="230"/>
      <c r="L37" s="230"/>
      <c r="M37" s="230"/>
      <c r="N37" s="230"/>
      <c r="O37" s="230"/>
      <c r="P37" s="230"/>
      <c r="Q37" s="230"/>
      <c r="R37" s="230"/>
      <c r="S37" s="230"/>
      <c r="T37" s="230"/>
      <c r="U37" s="230"/>
      <c r="V37" s="230"/>
    </row>
    <row r="38" spans="1:22" s="231" customFormat="1" ht="43.5" customHeight="1" x14ac:dyDescent="0.25">
      <c r="A38" s="22" t="s">
        <v>375</v>
      </c>
      <c r="B38" s="125" t="s">
        <v>200</v>
      </c>
      <c r="C38" s="30" t="s">
        <v>596</v>
      </c>
      <c r="D38" s="230"/>
      <c r="E38" s="230"/>
      <c r="F38" s="230"/>
      <c r="G38" s="230"/>
      <c r="H38" s="230"/>
      <c r="I38" s="230"/>
      <c r="J38" s="230"/>
      <c r="K38" s="230"/>
      <c r="L38" s="230"/>
      <c r="M38" s="230"/>
      <c r="N38" s="230"/>
      <c r="O38" s="230"/>
      <c r="P38" s="230"/>
      <c r="Q38" s="230"/>
      <c r="R38" s="230"/>
      <c r="S38" s="230"/>
      <c r="T38" s="230"/>
      <c r="U38" s="230"/>
      <c r="V38" s="230"/>
    </row>
    <row r="39" spans="1:22" s="231" customFormat="1" ht="23.25" customHeight="1" x14ac:dyDescent="0.25">
      <c r="A39" s="293"/>
      <c r="B39" s="294"/>
      <c r="C39" s="295"/>
      <c r="D39" s="230"/>
      <c r="E39" s="230"/>
      <c r="F39" s="230"/>
      <c r="G39" s="230"/>
      <c r="H39" s="230"/>
      <c r="I39" s="230"/>
      <c r="J39" s="230"/>
      <c r="K39" s="230"/>
      <c r="L39" s="230"/>
      <c r="M39" s="230"/>
      <c r="N39" s="230"/>
      <c r="O39" s="230"/>
      <c r="P39" s="230"/>
      <c r="Q39" s="230"/>
      <c r="R39" s="230"/>
      <c r="S39" s="230"/>
      <c r="T39" s="230"/>
      <c r="U39" s="230"/>
      <c r="V39" s="230"/>
    </row>
    <row r="40" spans="1:22" s="231" customFormat="1" ht="134.25" customHeight="1" x14ac:dyDescent="0.25">
      <c r="A40" s="22" t="s">
        <v>364</v>
      </c>
      <c r="B40" s="125" t="s">
        <v>417</v>
      </c>
      <c r="C40" s="488" t="s">
        <v>638</v>
      </c>
      <c r="D40" s="230"/>
      <c r="E40" s="230"/>
      <c r="F40" s="230"/>
      <c r="G40" s="230"/>
      <c r="H40" s="230"/>
      <c r="I40" s="230"/>
      <c r="J40" s="230"/>
      <c r="K40" s="230"/>
      <c r="L40" s="230"/>
      <c r="M40" s="230"/>
      <c r="N40" s="230"/>
      <c r="O40" s="230"/>
      <c r="P40" s="230"/>
      <c r="Q40" s="230"/>
      <c r="R40" s="230"/>
      <c r="S40" s="230"/>
      <c r="T40" s="230"/>
      <c r="U40" s="230"/>
      <c r="V40" s="230"/>
    </row>
    <row r="41" spans="1:22" s="231" customFormat="1" ht="116.25" customHeight="1" x14ac:dyDescent="0.25">
      <c r="A41" s="22" t="s">
        <v>376</v>
      </c>
      <c r="B41" s="125" t="s">
        <v>399</v>
      </c>
      <c r="C41" s="30" t="s">
        <v>599</v>
      </c>
      <c r="D41" s="230"/>
      <c r="E41" s="230"/>
      <c r="F41" s="230"/>
      <c r="G41" s="230"/>
      <c r="H41" s="230"/>
      <c r="I41" s="230"/>
      <c r="J41" s="230"/>
      <c r="K41" s="230"/>
      <c r="L41" s="230"/>
      <c r="M41" s="230"/>
      <c r="N41" s="230"/>
      <c r="O41" s="230"/>
      <c r="P41" s="230"/>
      <c r="Q41" s="230"/>
      <c r="R41" s="230"/>
      <c r="S41" s="230"/>
      <c r="T41" s="230"/>
      <c r="U41" s="230"/>
      <c r="V41" s="230"/>
    </row>
    <row r="42" spans="1:22" s="231" customFormat="1" ht="83.25" customHeight="1" x14ac:dyDescent="0.25">
      <c r="A42" s="22" t="s">
        <v>365</v>
      </c>
      <c r="B42" s="125" t="s">
        <v>414</v>
      </c>
      <c r="C42" s="30" t="s">
        <v>424</v>
      </c>
      <c r="D42" s="230"/>
      <c r="E42" s="230"/>
      <c r="F42" s="230"/>
      <c r="G42" s="230"/>
      <c r="H42" s="230"/>
      <c r="I42" s="230"/>
      <c r="J42" s="230"/>
      <c r="K42" s="230"/>
      <c r="L42" s="230"/>
      <c r="M42" s="230"/>
      <c r="N42" s="230"/>
      <c r="O42" s="230"/>
      <c r="P42" s="230"/>
      <c r="Q42" s="230"/>
      <c r="R42" s="230"/>
      <c r="S42" s="230"/>
      <c r="T42" s="230"/>
      <c r="U42" s="230"/>
      <c r="V42" s="230"/>
    </row>
    <row r="43" spans="1:22" s="231" customFormat="1" ht="186" customHeight="1" x14ac:dyDescent="0.25">
      <c r="A43" s="22" t="s">
        <v>379</v>
      </c>
      <c r="B43" s="125" t="s">
        <v>380</v>
      </c>
      <c r="C43" s="30" t="s">
        <v>424</v>
      </c>
      <c r="D43" s="230"/>
      <c r="E43" s="230"/>
      <c r="F43" s="230"/>
      <c r="G43" s="230"/>
      <c r="H43" s="230"/>
      <c r="I43" s="230"/>
      <c r="J43" s="230"/>
      <c r="K43" s="230"/>
      <c r="L43" s="230"/>
      <c r="M43" s="230"/>
      <c r="N43" s="230"/>
      <c r="O43" s="230"/>
      <c r="P43" s="230"/>
      <c r="Q43" s="230"/>
      <c r="R43" s="230"/>
      <c r="S43" s="230"/>
      <c r="T43" s="230"/>
      <c r="U43" s="230"/>
      <c r="V43" s="230"/>
    </row>
    <row r="44" spans="1:22" s="231" customFormat="1" ht="111" customHeight="1" x14ac:dyDescent="0.25">
      <c r="A44" s="22" t="s">
        <v>366</v>
      </c>
      <c r="B44" s="125" t="s">
        <v>405</v>
      </c>
      <c r="C44" s="172">
        <v>0.40185522160517068</v>
      </c>
      <c r="D44" s="230"/>
      <c r="E44" s="230"/>
      <c r="F44" s="230"/>
      <c r="G44" s="230"/>
      <c r="H44" s="230"/>
      <c r="I44" s="230"/>
      <c r="J44" s="230"/>
      <c r="K44" s="230"/>
      <c r="L44" s="230"/>
      <c r="M44" s="230"/>
      <c r="N44" s="230"/>
      <c r="O44" s="230"/>
      <c r="P44" s="230"/>
      <c r="Q44" s="230"/>
      <c r="R44" s="230"/>
      <c r="S44" s="230"/>
      <c r="T44" s="230"/>
      <c r="U44" s="230"/>
      <c r="V44" s="230"/>
    </row>
    <row r="45" spans="1:22" s="231" customFormat="1" ht="120" customHeight="1" x14ac:dyDescent="0.25">
      <c r="A45" s="22" t="s">
        <v>400</v>
      </c>
      <c r="B45" s="125" t="s">
        <v>406</v>
      </c>
      <c r="C45" s="172">
        <v>1.5749999999999997</v>
      </c>
      <c r="D45" s="230"/>
      <c r="E45" s="230"/>
      <c r="F45" s="230"/>
      <c r="G45" s="230"/>
      <c r="H45" s="230"/>
      <c r="I45" s="230"/>
      <c r="J45" s="230"/>
      <c r="K45" s="230"/>
      <c r="L45" s="230"/>
      <c r="M45" s="230"/>
      <c r="N45" s="230"/>
      <c r="O45" s="230"/>
      <c r="P45" s="230"/>
      <c r="Q45" s="230"/>
      <c r="R45" s="230"/>
      <c r="S45" s="230"/>
      <c r="T45" s="230"/>
      <c r="U45" s="230"/>
      <c r="V45" s="230"/>
    </row>
    <row r="46" spans="1:22" s="231" customFormat="1" ht="101.25" customHeight="1" x14ac:dyDescent="0.25">
      <c r="A46" s="22" t="s">
        <v>367</v>
      </c>
      <c r="B46" s="125" t="s">
        <v>407</v>
      </c>
      <c r="C46" s="172" t="s">
        <v>600</v>
      </c>
      <c r="D46" s="230"/>
      <c r="E46" s="230"/>
      <c r="F46" s="230"/>
      <c r="G46" s="230"/>
      <c r="H46" s="230"/>
      <c r="I46" s="230"/>
      <c r="J46" s="230"/>
      <c r="K46" s="230"/>
      <c r="L46" s="230"/>
      <c r="M46" s="230"/>
      <c r="N46" s="230"/>
      <c r="O46" s="230"/>
      <c r="P46" s="230"/>
      <c r="Q46" s="230"/>
      <c r="R46" s="230"/>
      <c r="S46" s="230"/>
      <c r="T46" s="230"/>
      <c r="U46" s="230"/>
      <c r="V46" s="230"/>
    </row>
    <row r="47" spans="1:22" s="231" customFormat="1" ht="18.75" customHeight="1" x14ac:dyDescent="0.25">
      <c r="A47" s="293"/>
      <c r="B47" s="294"/>
      <c r="C47" s="295"/>
      <c r="D47" s="230"/>
      <c r="E47" s="230"/>
      <c r="F47" s="230"/>
      <c r="G47" s="230"/>
      <c r="H47" s="230"/>
      <c r="I47" s="230"/>
      <c r="J47" s="230"/>
      <c r="K47" s="230"/>
      <c r="L47" s="230"/>
      <c r="M47" s="230"/>
      <c r="N47" s="230"/>
      <c r="O47" s="230"/>
      <c r="P47" s="230"/>
      <c r="Q47" s="230"/>
      <c r="R47" s="230"/>
      <c r="S47" s="230"/>
      <c r="T47" s="230"/>
      <c r="U47" s="230"/>
      <c r="V47" s="230"/>
    </row>
    <row r="48" spans="1:22" s="231" customFormat="1" ht="75.75" customHeight="1" x14ac:dyDescent="0.25">
      <c r="A48" s="22" t="s">
        <v>401</v>
      </c>
      <c r="B48" s="125" t="s">
        <v>415</v>
      </c>
      <c r="C48" s="244">
        <f>'6.2. Паспорт фин осв ввод'!$AC$24</f>
        <v>537.88941144847718</v>
      </c>
      <c r="D48" s="230"/>
      <c r="E48" s="230"/>
      <c r="F48" s="230"/>
      <c r="G48" s="230"/>
      <c r="H48" s="230"/>
      <c r="I48" s="230"/>
      <c r="J48" s="230"/>
      <c r="K48" s="230"/>
      <c r="L48" s="230"/>
      <c r="M48" s="230"/>
      <c r="N48" s="230"/>
      <c r="O48" s="230"/>
      <c r="P48" s="230"/>
      <c r="Q48" s="230"/>
      <c r="R48" s="230"/>
      <c r="S48" s="230"/>
      <c r="T48" s="230"/>
      <c r="U48" s="230"/>
      <c r="V48" s="230"/>
    </row>
    <row r="49" spans="1:22" s="231" customFormat="1" ht="71.25" customHeight="1" x14ac:dyDescent="0.25">
      <c r="A49" s="22" t="s">
        <v>368</v>
      </c>
      <c r="B49" s="125" t="s">
        <v>416</v>
      </c>
      <c r="C49" s="244">
        <f>'6.2. Паспорт фин осв ввод'!$AC$34</f>
        <v>466.14259305752654</v>
      </c>
      <c r="D49" s="230"/>
      <c r="E49" s="230"/>
      <c r="F49" s="230"/>
      <c r="G49" s="230"/>
      <c r="H49" s="230"/>
      <c r="I49" s="230"/>
      <c r="J49" s="230"/>
      <c r="K49" s="230"/>
      <c r="L49" s="230"/>
      <c r="M49" s="230"/>
      <c r="N49" s="230"/>
      <c r="O49" s="230"/>
      <c r="P49" s="230"/>
      <c r="Q49" s="230"/>
      <c r="R49" s="230"/>
      <c r="S49" s="230"/>
      <c r="T49" s="230"/>
      <c r="U49" s="230"/>
      <c r="V49" s="230"/>
    </row>
    <row r="50" spans="1:22" s="231" customFormat="1" ht="15.75"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s="231" customFormat="1" ht="15.75"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s="231" customFormat="1" ht="15.75"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s="231" customFormat="1" ht="15.75"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s="231" customFormat="1" ht="15.75"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s="231" customFormat="1" ht="15.75"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s="231" customFormat="1" ht="15.75"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s="231" customFormat="1" ht="15.75"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s="231" customFormat="1" ht="15.75"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s="231" customFormat="1" ht="15.75"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s="231" customFormat="1" ht="15.75"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s="231" customFormat="1" ht="15.75"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s="231" customFormat="1" ht="15.75"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s="231" customFormat="1" ht="15.75"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s="231" customFormat="1" ht="15.75"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s="231" customFormat="1" ht="15.75"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s="231" customFormat="1" ht="15.75"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s="231" customFormat="1" ht="15.75"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s="231" customFormat="1" ht="15.75"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s="231" customFormat="1" ht="15.75"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s="231" customFormat="1" ht="15.75"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row r="337" spans="1:22" x14ac:dyDescent="0.25">
      <c r="A337" s="233"/>
      <c r="B337" s="233"/>
      <c r="C337" s="233"/>
      <c r="D337" s="233"/>
      <c r="E337" s="233"/>
      <c r="F337" s="233"/>
      <c r="G337" s="233"/>
      <c r="H337" s="233"/>
      <c r="I337" s="233"/>
      <c r="J337" s="233"/>
      <c r="K337" s="233"/>
      <c r="L337" s="233"/>
      <c r="M337" s="233"/>
      <c r="N337" s="233"/>
      <c r="O337" s="233"/>
      <c r="P337" s="233"/>
      <c r="Q337" s="233"/>
      <c r="R337" s="233"/>
      <c r="S337" s="233"/>
      <c r="T337" s="233"/>
      <c r="U337" s="233"/>
      <c r="V337" s="233"/>
    </row>
    <row r="338" spans="1:22" x14ac:dyDescent="0.25">
      <c r="A338" s="233"/>
      <c r="B338" s="233"/>
      <c r="C338" s="233"/>
      <c r="D338" s="233"/>
      <c r="E338" s="233"/>
      <c r="F338" s="233"/>
      <c r="G338" s="233"/>
      <c r="H338" s="233"/>
      <c r="I338" s="233"/>
      <c r="J338" s="233"/>
      <c r="K338" s="233"/>
      <c r="L338" s="233"/>
      <c r="M338" s="233"/>
      <c r="N338" s="233"/>
      <c r="O338" s="233"/>
      <c r="P338" s="233"/>
      <c r="Q338" s="233"/>
      <c r="R338" s="233"/>
      <c r="S338" s="233"/>
      <c r="T338" s="233"/>
      <c r="U338" s="233"/>
      <c r="V338"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pageMargins left="0.70866141732283472" right="0.70866141732283472" top="0.74803149606299213" bottom="0.74803149606299213" header="0.31496062992125984" footer="0.31496062992125984"/>
  <pageSetup paperSize="8" scale="4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#REF!</xm:f>
          </x14:formula1>
          <xm:sqref>A15:C15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H81"/>
  <sheetViews>
    <sheetView view="pageBreakPreview" zoomScale="60" zoomScaleNormal="70" zoomScalePageLayoutView="70" workbookViewId="0">
      <selection activeCell="A11" sqref="A11:AC11"/>
    </sheetView>
  </sheetViews>
  <sheetFormatPr defaultRowHeight="15.75" x14ac:dyDescent="0.25"/>
  <cols>
    <col min="1" max="1" width="9.140625" style="54"/>
    <col min="2" max="2" width="57.85546875" style="54" customWidth="1"/>
    <col min="3" max="3" width="13" style="250" customWidth="1"/>
    <col min="4" max="4" width="17.85546875" style="258" customWidth="1"/>
    <col min="5" max="5" width="20.42578125" style="258" customWidth="1"/>
    <col min="6" max="6" width="18.7109375" style="258" customWidth="1"/>
    <col min="7" max="7" width="12.85546875" style="250" customWidth="1"/>
    <col min="8" max="8" width="12.42578125" style="250" customWidth="1"/>
    <col min="9" max="9" width="12.42578125" style="258" customWidth="1"/>
    <col min="10" max="11" width="12.42578125" style="193" customWidth="1"/>
    <col min="12" max="13" width="12.42578125" style="54" customWidth="1"/>
    <col min="14" max="15" width="12.42578125" style="193" customWidth="1"/>
    <col min="16" max="17" width="12.42578125" style="54" customWidth="1"/>
    <col min="18" max="19" width="12.42578125" style="193" customWidth="1"/>
    <col min="20" max="21" width="12.42578125" style="54" customWidth="1"/>
    <col min="22" max="23" width="12.42578125" style="193" customWidth="1"/>
    <col min="24" max="25" width="12.42578125" style="54" customWidth="1"/>
    <col min="26" max="27" width="12.42578125" style="193" customWidth="1"/>
    <col min="28" max="28" width="13.140625" style="54" customWidth="1"/>
    <col min="29" max="29" width="24.85546875" style="193" customWidth="1"/>
    <col min="30" max="30" width="11.85546875" style="54" hidden="1" customWidth="1"/>
    <col min="31" max="31" width="16.42578125" style="54" hidden="1" customWidth="1"/>
    <col min="32" max="34" width="9.140625" style="54" hidden="1" customWidth="1"/>
    <col min="35" max="16384" width="9.140625" style="54"/>
  </cols>
  <sheetData>
    <row r="1" spans="1:32" ht="18.75" x14ac:dyDescent="0.25">
      <c r="C1" s="54"/>
      <c r="D1" s="54"/>
      <c r="E1" s="54"/>
      <c r="F1" s="54"/>
      <c r="G1" s="54"/>
      <c r="H1" s="54"/>
      <c r="I1" s="54"/>
      <c r="J1" s="54"/>
      <c r="K1" s="54"/>
      <c r="N1" s="54"/>
      <c r="O1" s="54"/>
      <c r="R1" s="54"/>
      <c r="S1" s="54"/>
      <c r="V1" s="54"/>
      <c r="W1" s="54"/>
      <c r="Z1" s="54"/>
      <c r="AA1" s="54"/>
      <c r="AC1" s="212" t="s">
        <v>67</v>
      </c>
    </row>
    <row r="2" spans="1:32" ht="18.75" x14ac:dyDescent="0.3">
      <c r="C2" s="54"/>
      <c r="D2" s="54"/>
      <c r="E2" s="54"/>
      <c r="F2" s="54"/>
      <c r="G2" s="54"/>
      <c r="H2" s="54"/>
      <c r="I2" s="54"/>
      <c r="J2" s="54"/>
      <c r="K2" s="54"/>
      <c r="N2" s="54"/>
      <c r="O2" s="54"/>
      <c r="R2" s="54"/>
      <c r="S2" s="54"/>
      <c r="V2" s="54"/>
      <c r="W2" s="54"/>
      <c r="Z2" s="54"/>
      <c r="AA2" s="54"/>
      <c r="AC2" s="214" t="s">
        <v>10</v>
      </c>
    </row>
    <row r="3" spans="1:32" ht="18.75" x14ac:dyDescent="0.3">
      <c r="C3" s="54"/>
      <c r="D3" s="54"/>
      <c r="E3" s="54"/>
      <c r="F3" s="54"/>
      <c r="G3" s="54"/>
      <c r="H3" s="54"/>
      <c r="I3" s="54"/>
      <c r="J3" s="54"/>
      <c r="K3" s="54"/>
      <c r="N3" s="54"/>
      <c r="O3" s="54"/>
      <c r="R3" s="54"/>
      <c r="S3" s="54"/>
      <c r="V3" s="54"/>
      <c r="W3" s="54"/>
      <c r="Z3" s="54"/>
      <c r="AA3" s="54"/>
      <c r="AC3" s="214" t="s">
        <v>66</v>
      </c>
    </row>
    <row r="4" spans="1:32"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C5" s="54"/>
      <c r="D5" s="54"/>
      <c r="E5" s="54"/>
      <c r="F5" s="54"/>
      <c r="G5" s="54"/>
      <c r="H5" s="54"/>
      <c r="I5" s="54"/>
      <c r="J5" s="54"/>
      <c r="K5" s="54"/>
      <c r="N5" s="54"/>
      <c r="O5" s="54"/>
      <c r="R5" s="54"/>
      <c r="S5" s="54"/>
      <c r="V5" s="54"/>
      <c r="W5" s="54"/>
      <c r="Z5" s="54"/>
      <c r="AA5" s="54"/>
      <c r="AC5" s="214"/>
    </row>
    <row r="6" spans="1:32" ht="18.75" x14ac:dyDescent="0.25">
      <c r="A6" s="447" t="s">
        <v>9</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32" ht="18.75" x14ac:dyDescent="0.25">
      <c r="A7" s="201"/>
      <c r="B7" s="201"/>
      <c r="C7" s="201"/>
      <c r="D7" s="201"/>
      <c r="E7" s="201"/>
      <c r="F7" s="201"/>
      <c r="G7" s="201"/>
      <c r="H7" s="201"/>
      <c r="I7" s="201"/>
      <c r="J7" s="181"/>
      <c r="K7" s="181"/>
      <c r="L7" s="181"/>
      <c r="M7" s="181"/>
      <c r="N7" s="181"/>
      <c r="O7" s="181"/>
      <c r="P7" s="181"/>
      <c r="Q7" s="181"/>
      <c r="R7" s="181"/>
      <c r="S7" s="181"/>
      <c r="T7" s="181"/>
      <c r="U7" s="181"/>
      <c r="V7" s="181"/>
      <c r="W7" s="181"/>
      <c r="X7" s="181"/>
      <c r="Y7" s="181"/>
      <c r="Z7" s="181"/>
      <c r="AA7" s="181"/>
      <c r="AB7" s="181"/>
      <c r="AC7" s="181"/>
    </row>
    <row r="8" spans="1:32" x14ac:dyDescent="0.25">
      <c r="A8" s="446" t="str">
        <f>'1. паспорт местоположение'!A9:C9</f>
        <v>Акционерное общество "Электромагистраль"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32" ht="18.75" customHeight="1" x14ac:dyDescent="0.25">
      <c r="A9" s="445" t="s">
        <v>8</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32" ht="18.75" x14ac:dyDescent="0.25">
      <c r="A10" s="201"/>
      <c r="B10" s="201"/>
      <c r="C10" s="201"/>
      <c r="D10" s="201"/>
      <c r="E10" s="201"/>
      <c r="F10" s="201"/>
      <c r="G10" s="201"/>
      <c r="H10" s="201"/>
      <c r="I10" s="201"/>
      <c r="J10" s="181"/>
      <c r="K10" s="181"/>
      <c r="L10" s="181"/>
      <c r="M10" s="181"/>
      <c r="N10" s="181"/>
      <c r="O10" s="181"/>
      <c r="P10" s="181"/>
      <c r="Q10" s="181"/>
      <c r="R10" s="181"/>
      <c r="S10" s="181"/>
      <c r="T10" s="181"/>
      <c r="U10" s="181"/>
      <c r="V10" s="181"/>
      <c r="W10" s="181"/>
      <c r="X10" s="181"/>
      <c r="Y10" s="181"/>
      <c r="Z10" s="181"/>
      <c r="AA10" s="181"/>
      <c r="AB10" s="181"/>
      <c r="AC10" s="288"/>
    </row>
    <row r="11" spans="1:32" x14ac:dyDescent="0.25">
      <c r="A11" s="446" t="str">
        <f>'1. паспорт местоположение'!A12:C12</f>
        <v>M_00.0014.000014</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32" x14ac:dyDescent="0.25">
      <c r="A12" s="445" t="s">
        <v>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32" ht="16.5" customHeight="1" x14ac:dyDescent="0.3">
      <c r="A13" s="182"/>
      <c r="B13" s="182"/>
      <c r="C13" s="251"/>
      <c r="D13" s="259"/>
      <c r="E13" s="259"/>
      <c r="F13" s="259"/>
      <c r="G13" s="251"/>
      <c r="H13" s="251"/>
      <c r="I13" s="259"/>
      <c r="J13" s="194"/>
      <c r="K13" s="194"/>
      <c r="L13" s="183"/>
      <c r="M13" s="183"/>
      <c r="N13" s="194"/>
      <c r="O13" s="194"/>
      <c r="P13" s="183"/>
      <c r="Q13" s="183"/>
      <c r="R13" s="194"/>
      <c r="S13" s="194"/>
      <c r="T13" s="183"/>
      <c r="U13" s="183"/>
      <c r="V13" s="194"/>
      <c r="W13" s="194"/>
      <c r="X13" s="183"/>
      <c r="Y13" s="183"/>
      <c r="Z13" s="194"/>
      <c r="AA13" s="194"/>
      <c r="AB13" s="183"/>
      <c r="AC13" s="194"/>
    </row>
    <row r="14" spans="1:32" x14ac:dyDescent="0.25">
      <c r="A14" s="446"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32" ht="15.75" customHeight="1" x14ac:dyDescent="0.25">
      <c r="A15" s="445" t="s">
        <v>5</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32"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F16" s="204"/>
    </row>
    <row r="18" spans="1:34" x14ac:dyDescent="0.25">
      <c r="A18" s="453" t="s">
        <v>389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20" spans="1:34" ht="33" customHeight="1" x14ac:dyDescent="0.25">
      <c r="A20" s="449" t="s">
        <v>183</v>
      </c>
      <c r="B20" s="439" t="s">
        <v>182</v>
      </c>
      <c r="C20" s="439" t="s">
        <v>439</v>
      </c>
      <c r="D20" s="439"/>
      <c r="E20" s="452" t="s">
        <v>506</v>
      </c>
      <c r="F20" s="452"/>
      <c r="G20" s="439" t="s">
        <v>447</v>
      </c>
      <c r="H20" s="438">
        <v>2025</v>
      </c>
      <c r="I20" s="438"/>
      <c r="J20" s="438"/>
      <c r="K20" s="438"/>
      <c r="L20" s="438">
        <v>2026</v>
      </c>
      <c r="M20" s="438"/>
      <c r="N20" s="438"/>
      <c r="O20" s="438"/>
      <c r="P20" s="438">
        <v>2027</v>
      </c>
      <c r="Q20" s="438"/>
      <c r="R20" s="438"/>
      <c r="S20" s="438"/>
      <c r="T20" s="438">
        <v>2028</v>
      </c>
      <c r="U20" s="438"/>
      <c r="V20" s="438"/>
      <c r="W20" s="438"/>
      <c r="X20" s="438">
        <v>2029</v>
      </c>
      <c r="Y20" s="438"/>
      <c r="Z20" s="438"/>
      <c r="AA20" s="438"/>
      <c r="AB20" s="454" t="s">
        <v>181</v>
      </c>
      <c r="AC20" s="454"/>
      <c r="AD20" s="202"/>
      <c r="AE20" s="438">
        <v>2030</v>
      </c>
      <c r="AF20" s="438"/>
      <c r="AG20" s="438"/>
      <c r="AH20" s="438"/>
    </row>
    <row r="21" spans="1:34" ht="99.75" customHeight="1" x14ac:dyDescent="0.25">
      <c r="A21" s="450"/>
      <c r="B21" s="439"/>
      <c r="C21" s="439"/>
      <c r="D21" s="439"/>
      <c r="E21" s="452"/>
      <c r="F21" s="452"/>
      <c r="G21" s="439"/>
      <c r="H21" s="439" t="s">
        <v>442</v>
      </c>
      <c r="I21" s="439"/>
      <c r="J21" s="439" t="s">
        <v>443</v>
      </c>
      <c r="K21" s="439"/>
      <c r="L21" s="439" t="s">
        <v>442</v>
      </c>
      <c r="M21" s="439"/>
      <c r="N21" s="439" t="s">
        <v>443</v>
      </c>
      <c r="O21" s="439"/>
      <c r="P21" s="439" t="s">
        <v>442</v>
      </c>
      <c r="Q21" s="439"/>
      <c r="R21" s="439" t="s">
        <v>443</v>
      </c>
      <c r="S21" s="439"/>
      <c r="T21" s="439" t="s">
        <v>442</v>
      </c>
      <c r="U21" s="439"/>
      <c r="V21" s="439" t="s">
        <v>443</v>
      </c>
      <c r="W21" s="439"/>
      <c r="X21" s="439" t="s">
        <v>442</v>
      </c>
      <c r="Y21" s="439"/>
      <c r="Z21" s="439" t="s">
        <v>443</v>
      </c>
      <c r="AA21" s="439"/>
      <c r="AB21" s="454"/>
      <c r="AC21" s="454"/>
      <c r="AE21" s="439" t="s">
        <v>1</v>
      </c>
      <c r="AF21" s="439"/>
      <c r="AG21" s="439" t="s">
        <v>443</v>
      </c>
      <c r="AH21" s="439"/>
    </row>
    <row r="22" spans="1:34" ht="89.25" customHeight="1" x14ac:dyDescent="0.25">
      <c r="A22" s="451"/>
      <c r="B22" s="439"/>
      <c r="C22" s="249" t="str">
        <f>H21</f>
        <v>Утвержденный план</v>
      </c>
      <c r="D22" s="249" t="s">
        <v>443</v>
      </c>
      <c r="E22" s="271" t="s">
        <v>446</v>
      </c>
      <c r="F22" s="271" t="s">
        <v>505</v>
      </c>
      <c r="G22" s="439"/>
      <c r="H22" s="184" t="s">
        <v>369</v>
      </c>
      <c r="I22" s="184" t="s">
        <v>370</v>
      </c>
      <c r="J22" s="184" t="s">
        <v>369</v>
      </c>
      <c r="K22" s="184" t="s">
        <v>370</v>
      </c>
      <c r="L22" s="184" t="s">
        <v>369</v>
      </c>
      <c r="M22" s="184" t="s">
        <v>370</v>
      </c>
      <c r="N22" s="184" t="s">
        <v>369</v>
      </c>
      <c r="O22" s="184" t="s">
        <v>370</v>
      </c>
      <c r="P22" s="184" t="s">
        <v>369</v>
      </c>
      <c r="Q22" s="184" t="s">
        <v>370</v>
      </c>
      <c r="R22" s="184" t="s">
        <v>369</v>
      </c>
      <c r="S22" s="184" t="s">
        <v>370</v>
      </c>
      <c r="T22" s="184" t="s">
        <v>369</v>
      </c>
      <c r="U22" s="184" t="s">
        <v>370</v>
      </c>
      <c r="V22" s="184" t="s">
        <v>369</v>
      </c>
      <c r="W22" s="184" t="s">
        <v>370</v>
      </c>
      <c r="X22" s="184" t="s">
        <v>369</v>
      </c>
      <c r="Y22" s="184" t="s">
        <v>370</v>
      </c>
      <c r="Z22" s="184" t="s">
        <v>369</v>
      </c>
      <c r="AA22" s="184" t="s">
        <v>370</v>
      </c>
      <c r="AB22" s="249" t="s">
        <v>1</v>
      </c>
      <c r="AC22" s="249" t="str">
        <f>D22</f>
        <v>Предложение по корректировке утвержденного плана</v>
      </c>
      <c r="AE22" s="184" t="s">
        <v>369</v>
      </c>
      <c r="AF22" s="184" t="s">
        <v>370</v>
      </c>
      <c r="AG22" s="184" t="s">
        <v>369</v>
      </c>
      <c r="AH22" s="184" t="s">
        <v>370</v>
      </c>
    </row>
    <row r="23" spans="1:34" ht="19.5" customHeight="1" x14ac:dyDescent="0.25">
      <c r="A23" s="192">
        <v>1</v>
      </c>
      <c r="B23" s="249">
        <v>2</v>
      </c>
      <c r="C23" s="252">
        <v>3</v>
      </c>
      <c r="D23" s="260">
        <v>4</v>
      </c>
      <c r="E23" s="260">
        <v>5</v>
      </c>
      <c r="F23" s="260">
        <v>6</v>
      </c>
      <c r="G23" s="252">
        <v>7</v>
      </c>
      <c r="H23" s="252">
        <v>8</v>
      </c>
      <c r="I23" s="252">
        <v>9</v>
      </c>
      <c r="J23" s="260">
        <v>10</v>
      </c>
      <c r="K23" s="260">
        <v>11</v>
      </c>
      <c r="L23" s="249">
        <v>12</v>
      </c>
      <c r="M23" s="249">
        <v>13</v>
      </c>
      <c r="N23" s="260">
        <v>14</v>
      </c>
      <c r="O23" s="260">
        <v>15</v>
      </c>
      <c r="P23" s="252">
        <v>16</v>
      </c>
      <c r="Q23" s="252">
        <v>17</v>
      </c>
      <c r="R23" s="260">
        <v>18</v>
      </c>
      <c r="S23" s="260">
        <v>19</v>
      </c>
      <c r="T23" s="249">
        <v>16</v>
      </c>
      <c r="U23" s="249">
        <v>17</v>
      </c>
      <c r="V23" s="260">
        <v>18</v>
      </c>
      <c r="W23" s="260">
        <v>19</v>
      </c>
      <c r="X23" s="249">
        <v>16</v>
      </c>
      <c r="Y23" s="249">
        <v>17</v>
      </c>
      <c r="Z23" s="260">
        <v>18</v>
      </c>
      <c r="AA23" s="260">
        <v>19</v>
      </c>
      <c r="AB23" s="252">
        <v>20</v>
      </c>
      <c r="AC23" s="260">
        <v>21</v>
      </c>
      <c r="AE23" s="272">
        <v>16</v>
      </c>
      <c r="AF23" s="272">
        <v>17</v>
      </c>
      <c r="AG23" s="279">
        <v>18</v>
      </c>
      <c r="AH23" s="279">
        <v>19</v>
      </c>
    </row>
    <row r="24" spans="1:34" ht="47.25" customHeight="1" x14ac:dyDescent="0.25">
      <c r="A24" s="60">
        <v>1</v>
      </c>
      <c r="B24" s="59" t="s">
        <v>180</v>
      </c>
      <c r="C24" s="253">
        <f>C25+C26+C27+C32+C33</f>
        <v>925.11991292883818</v>
      </c>
      <c r="D24" s="261">
        <f t="shared" ref="D24:G24" si="0">D25+D26+D27+D32+D33</f>
        <v>1203.3446122982321</v>
      </c>
      <c r="E24" s="262">
        <f>J24+N24+R24+V24+Z24+AE24</f>
        <v>537.88941144847718</v>
      </c>
      <c r="F24" s="262">
        <f t="shared" ref="F24:F26" si="1">N24+R24+V24+Z24+AE24</f>
        <v>298.89222207105178</v>
      </c>
      <c r="G24" s="253">
        <f t="shared" si="0"/>
        <v>332.13435564975515</v>
      </c>
      <c r="H24" s="253">
        <f>H25+H26+H27+H32+H33</f>
        <v>298.89222207105172</v>
      </c>
      <c r="I24" s="253" t="s">
        <v>424</v>
      </c>
      <c r="J24" s="261">
        <f>J25+J26+J27+J32+J33</f>
        <v>238.99718937742537</v>
      </c>
      <c r="K24" s="261" t="s">
        <v>424</v>
      </c>
      <c r="L24" s="253">
        <f>L25+L26+L27+L32+L33</f>
        <v>0</v>
      </c>
      <c r="M24" s="253" t="s">
        <v>424</v>
      </c>
      <c r="N24" s="261">
        <f>N25+N26+N27+N32+N33</f>
        <v>298.89222207105178</v>
      </c>
      <c r="O24" s="261" t="s">
        <v>424</v>
      </c>
      <c r="P24" s="253">
        <f t="shared" ref="P24" si="2">P25+P26+P27+P32+P33</f>
        <v>0</v>
      </c>
      <c r="Q24" s="253" t="s">
        <v>424</v>
      </c>
      <c r="R24" s="261">
        <f>R25+R26+R27+R32+R33</f>
        <v>0</v>
      </c>
      <c r="S24" s="261" t="s">
        <v>424</v>
      </c>
      <c r="T24" s="253">
        <f t="shared" ref="T24" si="3">T25+T26+T27+T32+T33</f>
        <v>0</v>
      </c>
      <c r="U24" s="253" t="s">
        <v>424</v>
      </c>
      <c r="V24" s="261">
        <f>V25+V26+V27+V32+V33</f>
        <v>0</v>
      </c>
      <c r="W24" s="261" t="s">
        <v>424</v>
      </c>
      <c r="X24" s="253">
        <f t="shared" ref="X24" si="4">X25+X26+X27+X32+X33</f>
        <v>0</v>
      </c>
      <c r="Y24" s="253" t="s">
        <v>424</v>
      </c>
      <c r="Z24" s="261">
        <f>Z25+Z26+Z27+Z32+Z33</f>
        <v>0</v>
      </c>
      <c r="AA24" s="261" t="s">
        <v>424</v>
      </c>
      <c r="AB24" s="254">
        <f>H24+L24+P24+T24+X24</f>
        <v>298.89222207105172</v>
      </c>
      <c r="AC24" s="264">
        <f>J24+N24+R24+V24+Z24</f>
        <v>537.88941144847718</v>
      </c>
      <c r="AE24" s="273">
        <f>AE25+AE26+AE27+AE32+AE33</f>
        <v>0</v>
      </c>
      <c r="AF24" s="273" t="s">
        <v>424</v>
      </c>
      <c r="AG24" s="278">
        <v>0</v>
      </c>
      <c r="AH24" s="278">
        <v>0</v>
      </c>
    </row>
    <row r="25" spans="1:34" ht="24" customHeight="1" x14ac:dyDescent="0.25">
      <c r="A25" s="58" t="s">
        <v>179</v>
      </c>
      <c r="B25" s="42" t="s">
        <v>178</v>
      </c>
      <c r="C25" s="254">
        <v>0</v>
      </c>
      <c r="D25" s="263">
        <v>0</v>
      </c>
      <c r="E25" s="264">
        <f t="shared" ref="E25:E26" si="5">J25+N25+R25+V25+Z25+AE25</f>
        <v>0</v>
      </c>
      <c r="F25" s="264">
        <f t="shared" si="1"/>
        <v>0</v>
      </c>
      <c r="G25" s="254">
        <v>0</v>
      </c>
      <c r="H25" s="254">
        <v>0</v>
      </c>
      <c r="I25" s="254" t="s">
        <v>424</v>
      </c>
      <c r="J25" s="263">
        <v>0</v>
      </c>
      <c r="K25" s="263" t="s">
        <v>424</v>
      </c>
      <c r="L25" s="254">
        <v>0</v>
      </c>
      <c r="M25" s="254" t="s">
        <v>424</v>
      </c>
      <c r="N25" s="263">
        <v>0</v>
      </c>
      <c r="O25" s="263" t="s">
        <v>424</v>
      </c>
      <c r="P25" s="254">
        <v>0</v>
      </c>
      <c r="Q25" s="254" t="s">
        <v>424</v>
      </c>
      <c r="R25" s="263">
        <v>0</v>
      </c>
      <c r="S25" s="263" t="s">
        <v>424</v>
      </c>
      <c r="T25" s="254">
        <v>0</v>
      </c>
      <c r="U25" s="254" t="s">
        <v>424</v>
      </c>
      <c r="V25" s="263">
        <v>0</v>
      </c>
      <c r="W25" s="263" t="s">
        <v>424</v>
      </c>
      <c r="X25" s="254">
        <v>0</v>
      </c>
      <c r="Y25" s="254" t="s">
        <v>424</v>
      </c>
      <c r="Z25" s="263">
        <v>0</v>
      </c>
      <c r="AA25" s="263" t="s">
        <v>424</v>
      </c>
      <c r="AB25" s="254">
        <f t="shared" ref="AB25:AB68" si="6">H25+L25+P25+T25+X25</f>
        <v>0</v>
      </c>
      <c r="AC25" s="264">
        <f t="shared" ref="AC25:AC68" si="7">J25+N25+R25+V25+Z25</f>
        <v>0</v>
      </c>
      <c r="AE25" s="274">
        <v>0</v>
      </c>
      <c r="AF25" s="274" t="s">
        <v>424</v>
      </c>
      <c r="AG25" s="278">
        <v>0</v>
      </c>
      <c r="AH25" s="278">
        <v>0</v>
      </c>
    </row>
    <row r="26" spans="1:34" x14ac:dyDescent="0.25">
      <c r="A26" s="58" t="s">
        <v>177</v>
      </c>
      <c r="B26" s="42" t="s">
        <v>176</v>
      </c>
      <c r="C26" s="254">
        <v>0</v>
      </c>
      <c r="D26" s="263">
        <v>0</v>
      </c>
      <c r="E26" s="264">
        <f t="shared" si="5"/>
        <v>0</v>
      </c>
      <c r="F26" s="264">
        <f t="shared" si="1"/>
        <v>0</v>
      </c>
      <c r="G26" s="254">
        <v>0</v>
      </c>
      <c r="H26" s="254">
        <v>0</v>
      </c>
      <c r="I26" s="254" t="s">
        <v>424</v>
      </c>
      <c r="J26" s="263">
        <v>0</v>
      </c>
      <c r="K26" s="263" t="s">
        <v>424</v>
      </c>
      <c r="L26" s="254">
        <v>0</v>
      </c>
      <c r="M26" s="254" t="s">
        <v>424</v>
      </c>
      <c r="N26" s="263">
        <v>0</v>
      </c>
      <c r="O26" s="263" t="s">
        <v>424</v>
      </c>
      <c r="P26" s="254">
        <v>0</v>
      </c>
      <c r="Q26" s="254" t="s">
        <v>424</v>
      </c>
      <c r="R26" s="263">
        <v>0</v>
      </c>
      <c r="S26" s="263" t="s">
        <v>424</v>
      </c>
      <c r="T26" s="254">
        <v>0</v>
      </c>
      <c r="U26" s="254" t="s">
        <v>424</v>
      </c>
      <c r="V26" s="263">
        <v>0</v>
      </c>
      <c r="W26" s="263" t="s">
        <v>424</v>
      </c>
      <c r="X26" s="254">
        <v>0</v>
      </c>
      <c r="Y26" s="254" t="s">
        <v>424</v>
      </c>
      <c r="Z26" s="263">
        <v>0</v>
      </c>
      <c r="AA26" s="263" t="s">
        <v>424</v>
      </c>
      <c r="AB26" s="254">
        <f t="shared" si="6"/>
        <v>0</v>
      </c>
      <c r="AC26" s="264">
        <f t="shared" si="7"/>
        <v>0</v>
      </c>
      <c r="AE26" s="274">
        <v>0</v>
      </c>
      <c r="AF26" s="274" t="s">
        <v>424</v>
      </c>
      <c r="AG26" s="278">
        <v>0</v>
      </c>
      <c r="AH26" s="278">
        <v>0</v>
      </c>
    </row>
    <row r="27" spans="1:34" ht="31.5" x14ac:dyDescent="0.25">
      <c r="A27" s="58" t="s">
        <v>175</v>
      </c>
      <c r="B27" s="42" t="s">
        <v>351</v>
      </c>
      <c r="C27" s="253">
        <v>772.69965274298841</v>
      </c>
      <c r="D27" s="261">
        <v>722.77900089548564</v>
      </c>
      <c r="E27" s="264">
        <f>J27+N27+R27+V27+Z27+AE27</f>
        <v>445.33927544444549</v>
      </c>
      <c r="F27" s="264">
        <f t="shared" ref="F27:F68" si="8">N27+R27+V27+Z27+AE27</f>
        <v>250.51265893805402</v>
      </c>
      <c r="G27" s="253">
        <v>332.13435564975515</v>
      </c>
      <c r="H27" s="253">
        <f>SUM(H28:H31)</f>
        <v>263.28067860212849</v>
      </c>
      <c r="I27" s="253" t="s">
        <v>424</v>
      </c>
      <c r="J27" s="261">
        <f>SUM(J28:J31)</f>
        <v>194.82661650639147</v>
      </c>
      <c r="K27" s="261" t="s">
        <v>424</v>
      </c>
      <c r="L27" s="253">
        <f>SUM(L28:L31)</f>
        <v>0</v>
      </c>
      <c r="M27" s="253" t="s">
        <v>424</v>
      </c>
      <c r="N27" s="261">
        <f>SUM(N28:N31)</f>
        <v>250.51265893805402</v>
      </c>
      <c r="O27" s="261" t="s">
        <v>424</v>
      </c>
      <c r="P27" s="253">
        <f>SUM(P28:P31)</f>
        <v>0</v>
      </c>
      <c r="Q27" s="253" t="s">
        <v>424</v>
      </c>
      <c r="R27" s="261">
        <f>SUM(R28:R31)</f>
        <v>0</v>
      </c>
      <c r="S27" s="261" t="s">
        <v>424</v>
      </c>
      <c r="T27" s="253">
        <f>SUM(T28:T31)</f>
        <v>0</v>
      </c>
      <c r="U27" s="253" t="s">
        <v>424</v>
      </c>
      <c r="V27" s="261">
        <f>SUM(V28:V31)</f>
        <v>0</v>
      </c>
      <c r="W27" s="261" t="s">
        <v>424</v>
      </c>
      <c r="X27" s="253">
        <f>SUM(X28:X31)</f>
        <v>0</v>
      </c>
      <c r="Y27" s="253" t="s">
        <v>424</v>
      </c>
      <c r="Z27" s="261">
        <f>SUM(Z28:Z31)</f>
        <v>0</v>
      </c>
      <c r="AA27" s="261" t="s">
        <v>424</v>
      </c>
      <c r="AB27" s="254">
        <f t="shared" si="6"/>
        <v>263.28067860212849</v>
      </c>
      <c r="AC27" s="264">
        <f t="shared" si="7"/>
        <v>445.33927544444549</v>
      </c>
      <c r="AE27" s="273">
        <f>SUM(AE28:AE31)</f>
        <v>0</v>
      </c>
      <c r="AF27" s="273" t="s">
        <v>424</v>
      </c>
      <c r="AG27" s="278">
        <v>0</v>
      </c>
      <c r="AH27" s="278">
        <v>0</v>
      </c>
    </row>
    <row r="28" spans="1:34" x14ac:dyDescent="0.25">
      <c r="A28" s="58" t="s">
        <v>425</v>
      </c>
      <c r="B28" s="42" t="s">
        <v>168</v>
      </c>
      <c r="C28" s="255" t="s">
        <v>424</v>
      </c>
      <c r="D28" s="265" t="s">
        <v>424</v>
      </c>
      <c r="E28" s="264">
        <f t="shared" ref="E28:E68" si="9">J28+N28+R28+V28+Z28+AE28</f>
        <v>0</v>
      </c>
      <c r="F28" s="264">
        <f t="shared" si="8"/>
        <v>0</v>
      </c>
      <c r="G28" s="254" t="s">
        <v>424</v>
      </c>
      <c r="H28" s="254">
        <v>0</v>
      </c>
      <c r="I28" s="255">
        <v>0</v>
      </c>
      <c r="J28" s="263">
        <v>0</v>
      </c>
      <c r="K28" s="265">
        <v>0</v>
      </c>
      <c r="L28" s="254">
        <v>0</v>
      </c>
      <c r="M28" s="255">
        <v>0</v>
      </c>
      <c r="N28" s="263">
        <v>0</v>
      </c>
      <c r="O28" s="265">
        <v>0</v>
      </c>
      <c r="P28" s="254">
        <v>0</v>
      </c>
      <c r="Q28" s="254">
        <v>0</v>
      </c>
      <c r="R28" s="263">
        <v>0</v>
      </c>
      <c r="S28" s="265">
        <v>0</v>
      </c>
      <c r="T28" s="254">
        <v>0</v>
      </c>
      <c r="U28" s="254">
        <v>0</v>
      </c>
      <c r="V28" s="263">
        <v>0</v>
      </c>
      <c r="W28" s="265">
        <v>0</v>
      </c>
      <c r="X28" s="254">
        <v>0</v>
      </c>
      <c r="Y28" s="254">
        <v>0</v>
      </c>
      <c r="Z28" s="263">
        <v>0</v>
      </c>
      <c r="AA28" s="265">
        <v>0</v>
      </c>
      <c r="AB28" s="254">
        <f t="shared" si="6"/>
        <v>0</v>
      </c>
      <c r="AC28" s="264">
        <f t="shared" si="7"/>
        <v>0</v>
      </c>
      <c r="AE28" s="274">
        <v>0</v>
      </c>
      <c r="AF28" s="274">
        <v>0</v>
      </c>
      <c r="AG28" s="278">
        <v>0</v>
      </c>
      <c r="AH28" s="278">
        <v>0</v>
      </c>
    </row>
    <row r="29" spans="1:34" ht="31.5" x14ac:dyDescent="0.25">
      <c r="A29" s="58" t="s">
        <v>426</v>
      </c>
      <c r="B29" s="42" t="s">
        <v>166</v>
      </c>
      <c r="C29" s="255" t="s">
        <v>424</v>
      </c>
      <c r="D29" s="265" t="s">
        <v>424</v>
      </c>
      <c r="E29" s="264">
        <f t="shared" si="9"/>
        <v>266.55722670782393</v>
      </c>
      <c r="F29" s="264">
        <f t="shared" si="8"/>
        <v>161.06442398352846</v>
      </c>
      <c r="G29" s="254" t="s">
        <v>424</v>
      </c>
      <c r="H29" s="254">
        <v>169.27348511968859</v>
      </c>
      <c r="I29" s="255" t="s">
        <v>632</v>
      </c>
      <c r="J29" s="263">
        <v>105.4928027242955</v>
      </c>
      <c r="K29" s="265" t="s">
        <v>634</v>
      </c>
      <c r="L29" s="254">
        <v>0</v>
      </c>
      <c r="M29" s="255">
        <v>0</v>
      </c>
      <c r="N29" s="263">
        <v>161.06442398352846</v>
      </c>
      <c r="O29" s="265" t="s">
        <v>632</v>
      </c>
      <c r="P29" s="254">
        <v>0</v>
      </c>
      <c r="Q29" s="270">
        <v>0</v>
      </c>
      <c r="R29" s="263">
        <v>0</v>
      </c>
      <c r="S29" s="265">
        <v>0</v>
      </c>
      <c r="T29" s="254">
        <v>0</v>
      </c>
      <c r="U29" s="270">
        <v>0</v>
      </c>
      <c r="V29" s="263">
        <v>0</v>
      </c>
      <c r="W29" s="265">
        <v>0</v>
      </c>
      <c r="X29" s="254">
        <v>0</v>
      </c>
      <c r="Y29" s="270">
        <v>0</v>
      </c>
      <c r="Z29" s="263">
        <v>0</v>
      </c>
      <c r="AA29" s="265">
        <v>0</v>
      </c>
      <c r="AB29" s="254">
        <f t="shared" si="6"/>
        <v>169.27348511968859</v>
      </c>
      <c r="AC29" s="264">
        <f t="shared" si="7"/>
        <v>266.55722670782393</v>
      </c>
      <c r="AD29" s="204"/>
      <c r="AE29" s="274">
        <v>0</v>
      </c>
      <c r="AF29" s="276">
        <v>0</v>
      </c>
      <c r="AG29" s="278">
        <v>0</v>
      </c>
      <c r="AH29" s="278">
        <v>0</v>
      </c>
    </row>
    <row r="30" spans="1:34" x14ac:dyDescent="0.25">
      <c r="A30" s="58" t="s">
        <v>427</v>
      </c>
      <c r="B30" s="42" t="s">
        <v>164</v>
      </c>
      <c r="C30" s="255" t="s">
        <v>424</v>
      </c>
      <c r="D30" s="265" t="s">
        <v>424</v>
      </c>
      <c r="E30" s="264">
        <f t="shared" si="9"/>
        <v>102.62383222800722</v>
      </c>
      <c r="F30" s="264">
        <f t="shared" si="8"/>
        <v>47.681382664584348</v>
      </c>
      <c r="G30" s="254" t="s">
        <v>424</v>
      </c>
      <c r="H30" s="254">
        <v>50.111586527544489</v>
      </c>
      <c r="I30" s="255" t="s">
        <v>632</v>
      </c>
      <c r="J30" s="263">
        <v>54.942449563422869</v>
      </c>
      <c r="K30" s="265" t="s">
        <v>635</v>
      </c>
      <c r="L30" s="254">
        <v>0</v>
      </c>
      <c r="M30" s="255">
        <v>0</v>
      </c>
      <c r="N30" s="263">
        <v>47.681382664584348</v>
      </c>
      <c r="O30" s="265" t="s">
        <v>632</v>
      </c>
      <c r="P30" s="254">
        <v>0</v>
      </c>
      <c r="Q30" s="254">
        <v>0</v>
      </c>
      <c r="R30" s="263">
        <v>0</v>
      </c>
      <c r="S30" s="265">
        <v>0</v>
      </c>
      <c r="T30" s="254">
        <v>0</v>
      </c>
      <c r="U30" s="254">
        <v>0</v>
      </c>
      <c r="V30" s="263">
        <v>0</v>
      </c>
      <c r="W30" s="265">
        <v>0</v>
      </c>
      <c r="X30" s="254">
        <v>0</v>
      </c>
      <c r="Y30" s="254">
        <v>0</v>
      </c>
      <c r="Z30" s="263">
        <v>0</v>
      </c>
      <c r="AA30" s="265">
        <v>0</v>
      </c>
      <c r="AB30" s="254">
        <f t="shared" si="6"/>
        <v>50.111586527544489</v>
      </c>
      <c r="AC30" s="264">
        <f t="shared" si="7"/>
        <v>102.62383222800722</v>
      </c>
      <c r="AD30" s="204"/>
      <c r="AE30" s="274">
        <v>0</v>
      </c>
      <c r="AF30" s="274">
        <v>0</v>
      </c>
      <c r="AG30" s="278">
        <v>0</v>
      </c>
      <c r="AH30" s="278">
        <v>0</v>
      </c>
    </row>
    <row r="31" spans="1:34" x14ac:dyDescent="0.25">
      <c r="A31" s="58" t="s">
        <v>428</v>
      </c>
      <c r="B31" s="42" t="s">
        <v>162</v>
      </c>
      <c r="C31" s="255" t="s">
        <v>424</v>
      </c>
      <c r="D31" s="265" t="s">
        <v>424</v>
      </c>
      <c r="E31" s="264">
        <f t="shared" si="9"/>
        <v>76.158216508614316</v>
      </c>
      <c r="F31" s="264">
        <f t="shared" si="8"/>
        <v>41.766852289941198</v>
      </c>
      <c r="G31" s="254" t="s">
        <v>424</v>
      </c>
      <c r="H31" s="254">
        <v>43.895606954895399</v>
      </c>
      <c r="I31" s="255" t="s">
        <v>633</v>
      </c>
      <c r="J31" s="263">
        <v>34.391364218673118</v>
      </c>
      <c r="K31" s="265" t="s">
        <v>636</v>
      </c>
      <c r="L31" s="254">
        <v>0</v>
      </c>
      <c r="M31" s="255">
        <v>0</v>
      </c>
      <c r="N31" s="263">
        <v>41.766852289941198</v>
      </c>
      <c r="O31" s="265" t="s">
        <v>633</v>
      </c>
      <c r="P31" s="254">
        <v>0</v>
      </c>
      <c r="Q31" s="254">
        <v>0</v>
      </c>
      <c r="R31" s="263">
        <v>0</v>
      </c>
      <c r="S31" s="265">
        <v>0</v>
      </c>
      <c r="T31" s="254">
        <v>0</v>
      </c>
      <c r="U31" s="254">
        <v>0</v>
      </c>
      <c r="V31" s="263">
        <v>0</v>
      </c>
      <c r="W31" s="265">
        <v>0</v>
      </c>
      <c r="X31" s="254">
        <v>0</v>
      </c>
      <c r="Y31" s="254">
        <v>0</v>
      </c>
      <c r="Z31" s="263">
        <v>0</v>
      </c>
      <c r="AA31" s="265">
        <v>0</v>
      </c>
      <c r="AB31" s="254">
        <f t="shared" si="6"/>
        <v>43.895606954895399</v>
      </c>
      <c r="AC31" s="264">
        <f t="shared" si="7"/>
        <v>76.158216508614316</v>
      </c>
      <c r="AD31" s="204"/>
      <c r="AE31" s="274">
        <v>0</v>
      </c>
      <c r="AF31" s="274">
        <v>0</v>
      </c>
      <c r="AG31" s="278">
        <v>0</v>
      </c>
      <c r="AH31" s="278">
        <v>0</v>
      </c>
    </row>
    <row r="32" spans="1:34" x14ac:dyDescent="0.25">
      <c r="A32" s="58" t="s">
        <v>174</v>
      </c>
      <c r="B32" s="42" t="s">
        <v>173</v>
      </c>
      <c r="C32" s="254">
        <v>0</v>
      </c>
      <c r="D32" s="263">
        <v>0</v>
      </c>
      <c r="E32" s="264">
        <f t="shared" si="9"/>
        <v>0</v>
      </c>
      <c r="F32" s="264">
        <f t="shared" si="8"/>
        <v>0</v>
      </c>
      <c r="G32" s="254">
        <v>0</v>
      </c>
      <c r="H32" s="254">
        <v>0</v>
      </c>
      <c r="I32" s="254"/>
      <c r="J32" s="263">
        <v>0</v>
      </c>
      <c r="K32" s="263">
        <v>0</v>
      </c>
      <c r="L32" s="254">
        <v>0</v>
      </c>
      <c r="M32" s="254"/>
      <c r="N32" s="263">
        <v>0</v>
      </c>
      <c r="O32" s="263">
        <v>0</v>
      </c>
      <c r="P32" s="254">
        <v>0</v>
      </c>
      <c r="Q32" s="254"/>
      <c r="R32" s="263">
        <v>0</v>
      </c>
      <c r="S32" s="263">
        <v>0</v>
      </c>
      <c r="T32" s="254">
        <v>0</v>
      </c>
      <c r="U32" s="254"/>
      <c r="V32" s="263">
        <v>0</v>
      </c>
      <c r="W32" s="263">
        <v>0</v>
      </c>
      <c r="X32" s="254">
        <v>0</v>
      </c>
      <c r="Y32" s="254"/>
      <c r="Z32" s="263">
        <v>0</v>
      </c>
      <c r="AA32" s="263">
        <v>0</v>
      </c>
      <c r="AB32" s="254">
        <f t="shared" si="6"/>
        <v>0</v>
      </c>
      <c r="AC32" s="264">
        <f t="shared" si="7"/>
        <v>0</v>
      </c>
      <c r="AD32" s="204"/>
      <c r="AE32" s="274">
        <v>0</v>
      </c>
      <c r="AF32" s="274">
        <v>0</v>
      </c>
      <c r="AG32" s="278">
        <v>0</v>
      </c>
      <c r="AH32" s="278">
        <v>0</v>
      </c>
    </row>
    <row r="33" spans="1:34" x14ac:dyDescent="0.25">
      <c r="A33" s="58" t="s">
        <v>172</v>
      </c>
      <c r="B33" s="42" t="s">
        <v>171</v>
      </c>
      <c r="C33" s="254">
        <v>152.42026018584974</v>
      </c>
      <c r="D33" s="263">
        <v>480.56561140274641</v>
      </c>
      <c r="E33" s="264">
        <f t="shared" si="9"/>
        <v>92.550136004031629</v>
      </c>
      <c r="F33" s="264">
        <f t="shared" si="8"/>
        <v>48.379563132997745</v>
      </c>
      <c r="G33" s="254">
        <v>0</v>
      </c>
      <c r="H33" s="254">
        <v>35.611543468923252</v>
      </c>
      <c r="I33" s="254" t="str">
        <f>I31</f>
        <v>1;2;3</v>
      </c>
      <c r="J33" s="263">
        <v>44.17057287103389</v>
      </c>
      <c r="K33" s="263" t="str">
        <f>K31</f>
        <v>1;2;3;4</v>
      </c>
      <c r="L33" s="254">
        <v>0</v>
      </c>
      <c r="M33" s="254">
        <f>M31</f>
        <v>0</v>
      </c>
      <c r="N33" s="263">
        <v>48.379563132997745</v>
      </c>
      <c r="O33" s="263" t="str">
        <f>O31</f>
        <v>1;2;3</v>
      </c>
      <c r="P33" s="254">
        <v>0</v>
      </c>
      <c r="Q33" s="254">
        <f>Q31</f>
        <v>0</v>
      </c>
      <c r="R33" s="263">
        <v>0</v>
      </c>
      <c r="S33" s="263">
        <f>S31</f>
        <v>0</v>
      </c>
      <c r="T33" s="254">
        <v>0</v>
      </c>
      <c r="U33" s="254">
        <f>U31</f>
        <v>0</v>
      </c>
      <c r="V33" s="263">
        <v>0</v>
      </c>
      <c r="W33" s="263">
        <f>W31</f>
        <v>0</v>
      </c>
      <c r="X33" s="254">
        <v>0</v>
      </c>
      <c r="Y33" s="254">
        <f>Y31</f>
        <v>0</v>
      </c>
      <c r="Z33" s="263">
        <v>0</v>
      </c>
      <c r="AA33" s="263">
        <f>AA31</f>
        <v>0</v>
      </c>
      <c r="AB33" s="254">
        <f t="shared" si="6"/>
        <v>35.611543468923252</v>
      </c>
      <c r="AC33" s="264">
        <f t="shared" si="7"/>
        <v>92.550136004031629</v>
      </c>
      <c r="AE33" s="274">
        <v>0</v>
      </c>
      <c r="AF33" s="274">
        <f>AF31</f>
        <v>0</v>
      </c>
      <c r="AG33" s="278">
        <v>0</v>
      </c>
      <c r="AH33" s="278">
        <v>0</v>
      </c>
    </row>
    <row r="34" spans="1:34" ht="47.25" x14ac:dyDescent="0.25">
      <c r="A34" s="60" t="s">
        <v>61</v>
      </c>
      <c r="B34" s="59" t="s">
        <v>170</v>
      </c>
      <c r="C34" s="253">
        <f>SUM(C35:C38)</f>
        <v>745.32214537752657</v>
      </c>
      <c r="D34" s="261">
        <f t="shared" ref="D34:G34" si="10">SUM(D35:D38)</f>
        <v>1005.3374557975267</v>
      </c>
      <c r="E34" s="262">
        <f t="shared" si="9"/>
        <v>466.14259305752654</v>
      </c>
      <c r="F34" s="262">
        <f t="shared" si="8"/>
        <v>249.92270116913184</v>
      </c>
      <c r="G34" s="253">
        <f t="shared" si="10"/>
        <v>260.01531041999999</v>
      </c>
      <c r="H34" s="253">
        <f>SUM(H35:H38)</f>
        <v>249.92270116913184</v>
      </c>
      <c r="I34" s="253" t="s">
        <v>424</v>
      </c>
      <c r="J34" s="261">
        <f>SUM(J35:J38)</f>
        <v>216.2198918883947</v>
      </c>
      <c r="K34" s="261" t="s">
        <v>424</v>
      </c>
      <c r="L34" s="253">
        <f>SUM(L35:L38)</f>
        <v>0</v>
      </c>
      <c r="M34" s="253" t="s">
        <v>424</v>
      </c>
      <c r="N34" s="261">
        <f>SUM(N35:N38)</f>
        <v>249.92270116913184</v>
      </c>
      <c r="O34" s="261" t="s">
        <v>424</v>
      </c>
      <c r="P34" s="253">
        <f>SUM(P35:P38)</f>
        <v>0</v>
      </c>
      <c r="Q34" s="253" t="s">
        <v>424</v>
      </c>
      <c r="R34" s="261">
        <f>SUM(R35:R38)</f>
        <v>0</v>
      </c>
      <c r="S34" s="261" t="s">
        <v>424</v>
      </c>
      <c r="T34" s="253">
        <f>SUM(T35:T38)</f>
        <v>0</v>
      </c>
      <c r="U34" s="253" t="s">
        <v>424</v>
      </c>
      <c r="V34" s="261">
        <f>SUM(V35:V38)</f>
        <v>0</v>
      </c>
      <c r="W34" s="261" t="s">
        <v>424</v>
      </c>
      <c r="X34" s="253">
        <f>SUM(X35:X38)</f>
        <v>0</v>
      </c>
      <c r="Y34" s="253" t="s">
        <v>424</v>
      </c>
      <c r="Z34" s="261">
        <f>SUM(Z35:Z38)</f>
        <v>0</v>
      </c>
      <c r="AA34" s="261" t="s">
        <v>424</v>
      </c>
      <c r="AB34" s="254">
        <f t="shared" si="6"/>
        <v>249.92270116913184</v>
      </c>
      <c r="AC34" s="264">
        <f t="shared" si="7"/>
        <v>466.14259305752654</v>
      </c>
      <c r="AD34" s="204"/>
      <c r="AE34" s="273">
        <f>SUM(AE35:AE38)</f>
        <v>0</v>
      </c>
      <c r="AF34" s="273" t="s">
        <v>424</v>
      </c>
      <c r="AG34" s="278">
        <v>0</v>
      </c>
      <c r="AH34" s="278">
        <v>0</v>
      </c>
    </row>
    <row r="35" spans="1:34" x14ac:dyDescent="0.25">
      <c r="A35" s="60" t="s">
        <v>169</v>
      </c>
      <c r="B35" s="42" t="s">
        <v>168</v>
      </c>
      <c r="C35" s="254">
        <v>0</v>
      </c>
      <c r="D35" s="263">
        <v>8.6</v>
      </c>
      <c r="E35" s="264">
        <f t="shared" si="9"/>
        <v>0</v>
      </c>
      <c r="F35" s="264">
        <f t="shared" si="8"/>
        <v>0</v>
      </c>
      <c r="G35" s="254">
        <v>8.6</v>
      </c>
      <c r="H35" s="254">
        <v>0</v>
      </c>
      <c r="I35" s="255">
        <v>0</v>
      </c>
      <c r="J35" s="263">
        <v>0</v>
      </c>
      <c r="K35" s="265">
        <v>0</v>
      </c>
      <c r="L35" s="254">
        <v>0</v>
      </c>
      <c r="M35" s="254">
        <v>0</v>
      </c>
      <c r="N35" s="263">
        <v>0</v>
      </c>
      <c r="O35" s="265">
        <v>0</v>
      </c>
      <c r="P35" s="254">
        <v>0</v>
      </c>
      <c r="Q35" s="255">
        <v>0</v>
      </c>
      <c r="R35" s="263">
        <v>0</v>
      </c>
      <c r="S35" s="265">
        <v>0</v>
      </c>
      <c r="T35" s="254">
        <v>0</v>
      </c>
      <c r="U35" s="255">
        <v>0</v>
      </c>
      <c r="V35" s="263">
        <v>0</v>
      </c>
      <c r="W35" s="265">
        <v>0</v>
      </c>
      <c r="X35" s="254">
        <v>0</v>
      </c>
      <c r="Y35" s="255">
        <v>0</v>
      </c>
      <c r="Z35" s="263">
        <v>0</v>
      </c>
      <c r="AA35" s="265">
        <v>0</v>
      </c>
      <c r="AB35" s="254">
        <f t="shared" si="6"/>
        <v>0</v>
      </c>
      <c r="AC35" s="264">
        <f t="shared" si="7"/>
        <v>0</v>
      </c>
      <c r="AD35" s="203"/>
      <c r="AE35" s="274">
        <v>0</v>
      </c>
      <c r="AF35" s="275">
        <v>0</v>
      </c>
      <c r="AG35" s="278">
        <v>0</v>
      </c>
      <c r="AH35" s="278">
        <v>0</v>
      </c>
    </row>
    <row r="36" spans="1:34" ht="31.5" x14ac:dyDescent="0.25">
      <c r="A36" s="60" t="s">
        <v>167</v>
      </c>
      <c r="B36" s="42" t="s">
        <v>166</v>
      </c>
      <c r="C36" s="254">
        <v>265.79278665350296</v>
      </c>
      <c r="D36" s="263">
        <v>279.00163048350299</v>
      </c>
      <c r="E36" s="264">
        <f t="shared" si="9"/>
        <v>265.79278665350296</v>
      </c>
      <c r="F36" s="264">
        <f t="shared" si="8"/>
        <v>160.14128715459094</v>
      </c>
      <c r="G36" s="254">
        <v>13.208843829999999</v>
      </c>
      <c r="H36" s="254">
        <v>160.14128715459094</v>
      </c>
      <c r="I36" s="254" t="s">
        <v>632</v>
      </c>
      <c r="J36" s="263">
        <v>105.65149949891202</v>
      </c>
      <c r="K36" s="265" t="s">
        <v>637</v>
      </c>
      <c r="L36" s="254">
        <v>0</v>
      </c>
      <c r="M36" s="254">
        <v>0</v>
      </c>
      <c r="N36" s="263">
        <v>160.14128715459094</v>
      </c>
      <c r="O36" s="265" t="s">
        <v>632</v>
      </c>
      <c r="P36" s="254">
        <v>0</v>
      </c>
      <c r="Q36" s="255">
        <v>0</v>
      </c>
      <c r="R36" s="263">
        <v>0</v>
      </c>
      <c r="S36" s="265">
        <v>0</v>
      </c>
      <c r="T36" s="254">
        <v>0</v>
      </c>
      <c r="U36" s="255">
        <v>0</v>
      </c>
      <c r="V36" s="263">
        <v>0</v>
      </c>
      <c r="W36" s="265">
        <v>0</v>
      </c>
      <c r="X36" s="254">
        <v>0</v>
      </c>
      <c r="Y36" s="255">
        <v>0</v>
      </c>
      <c r="Z36" s="263">
        <v>0</v>
      </c>
      <c r="AA36" s="265">
        <v>0</v>
      </c>
      <c r="AB36" s="254">
        <f t="shared" si="6"/>
        <v>160.14128715459094</v>
      </c>
      <c r="AC36" s="264">
        <f t="shared" si="7"/>
        <v>265.79278665350296</v>
      </c>
      <c r="AE36" s="274">
        <v>0</v>
      </c>
      <c r="AF36" s="275">
        <v>0</v>
      </c>
      <c r="AG36" s="278">
        <v>0</v>
      </c>
      <c r="AH36" s="278">
        <v>0</v>
      </c>
    </row>
    <row r="37" spans="1:34" x14ac:dyDescent="0.25">
      <c r="A37" s="60" t="s">
        <v>165</v>
      </c>
      <c r="B37" s="42" t="s">
        <v>164</v>
      </c>
      <c r="C37" s="254">
        <v>404.52845209625804</v>
      </c>
      <c r="D37" s="263">
        <v>639.14097170625803</v>
      </c>
      <c r="E37" s="264">
        <f t="shared" si="9"/>
        <v>126.76108109625804</v>
      </c>
      <c r="F37" s="264">
        <f t="shared" si="8"/>
        <v>47.180747259915947</v>
      </c>
      <c r="G37" s="254">
        <v>234.61251960999999</v>
      </c>
      <c r="H37" s="254">
        <v>47.180747259915947</v>
      </c>
      <c r="I37" s="254" t="s">
        <v>632</v>
      </c>
      <c r="J37" s="263">
        <v>79.580333836342092</v>
      </c>
      <c r="K37" s="265" t="s">
        <v>635</v>
      </c>
      <c r="L37" s="254">
        <v>0</v>
      </c>
      <c r="M37" s="254">
        <v>0</v>
      </c>
      <c r="N37" s="263">
        <v>47.180747259915947</v>
      </c>
      <c r="O37" s="265" t="s">
        <v>632</v>
      </c>
      <c r="P37" s="254">
        <v>0</v>
      </c>
      <c r="Q37" s="255">
        <v>0</v>
      </c>
      <c r="R37" s="263">
        <v>0</v>
      </c>
      <c r="S37" s="265">
        <v>0</v>
      </c>
      <c r="T37" s="254">
        <v>0</v>
      </c>
      <c r="U37" s="255">
        <v>0</v>
      </c>
      <c r="V37" s="263">
        <v>0</v>
      </c>
      <c r="W37" s="265">
        <v>0</v>
      </c>
      <c r="X37" s="254">
        <v>0</v>
      </c>
      <c r="Y37" s="255">
        <v>0</v>
      </c>
      <c r="Z37" s="263">
        <v>0</v>
      </c>
      <c r="AA37" s="265">
        <v>0</v>
      </c>
      <c r="AB37" s="254">
        <f t="shared" si="6"/>
        <v>47.180747259915947</v>
      </c>
      <c r="AC37" s="264">
        <f t="shared" si="7"/>
        <v>126.76108109625804</v>
      </c>
      <c r="AE37" s="274">
        <v>0</v>
      </c>
      <c r="AF37" s="275">
        <v>0</v>
      </c>
      <c r="AG37" s="278">
        <v>0</v>
      </c>
      <c r="AH37" s="278">
        <v>0</v>
      </c>
    </row>
    <row r="38" spans="1:34" x14ac:dyDescent="0.25">
      <c r="A38" s="60" t="s">
        <v>163</v>
      </c>
      <c r="B38" s="42" t="s">
        <v>162</v>
      </c>
      <c r="C38" s="254">
        <v>75.000906627765517</v>
      </c>
      <c r="D38" s="263">
        <v>78.594853607765515</v>
      </c>
      <c r="E38" s="264">
        <f t="shared" si="9"/>
        <v>73.588725307765515</v>
      </c>
      <c r="F38" s="264">
        <f t="shared" si="8"/>
        <v>42.600666754624939</v>
      </c>
      <c r="G38" s="254">
        <v>3.5939469800000001</v>
      </c>
      <c r="H38" s="254">
        <v>42.600666754624939</v>
      </c>
      <c r="I38" s="254" t="s">
        <v>633</v>
      </c>
      <c r="J38" s="263">
        <v>30.988058553140569</v>
      </c>
      <c r="K38" s="265" t="s">
        <v>636</v>
      </c>
      <c r="L38" s="254">
        <v>0</v>
      </c>
      <c r="M38" s="254">
        <v>0</v>
      </c>
      <c r="N38" s="263">
        <v>42.600666754624939</v>
      </c>
      <c r="O38" s="265" t="s">
        <v>633</v>
      </c>
      <c r="P38" s="254">
        <v>0</v>
      </c>
      <c r="Q38" s="255">
        <v>0</v>
      </c>
      <c r="R38" s="263">
        <v>0</v>
      </c>
      <c r="S38" s="265">
        <v>0</v>
      </c>
      <c r="T38" s="254">
        <v>0</v>
      </c>
      <c r="U38" s="255">
        <v>0</v>
      </c>
      <c r="V38" s="263">
        <v>0</v>
      </c>
      <c r="W38" s="265">
        <v>0</v>
      </c>
      <c r="X38" s="254">
        <v>0</v>
      </c>
      <c r="Y38" s="255">
        <v>0</v>
      </c>
      <c r="Z38" s="263">
        <v>0</v>
      </c>
      <c r="AA38" s="265">
        <v>0</v>
      </c>
      <c r="AB38" s="254">
        <f t="shared" si="6"/>
        <v>42.600666754624939</v>
      </c>
      <c r="AC38" s="264">
        <f t="shared" si="7"/>
        <v>73.588725307765515</v>
      </c>
      <c r="AE38" s="274">
        <v>0</v>
      </c>
      <c r="AF38" s="275">
        <v>0</v>
      </c>
      <c r="AG38" s="278">
        <v>0</v>
      </c>
      <c r="AH38" s="278">
        <v>0</v>
      </c>
    </row>
    <row r="39" spans="1:34" ht="31.5" x14ac:dyDescent="0.25">
      <c r="A39" s="60" t="s">
        <v>60</v>
      </c>
      <c r="B39" s="59" t="s">
        <v>161</v>
      </c>
      <c r="C39" s="253" t="s">
        <v>424</v>
      </c>
      <c r="D39" s="261" t="s">
        <v>424</v>
      </c>
      <c r="E39" s="262" t="s">
        <v>424</v>
      </c>
      <c r="F39" s="262" t="s">
        <v>424</v>
      </c>
      <c r="G39" s="253" t="s">
        <v>424</v>
      </c>
      <c r="H39" s="253" t="s">
        <v>424</v>
      </c>
      <c r="I39" s="253" t="s">
        <v>424</v>
      </c>
      <c r="J39" s="261" t="s">
        <v>424</v>
      </c>
      <c r="K39" s="261" t="s">
        <v>424</v>
      </c>
      <c r="L39" s="253" t="s">
        <v>424</v>
      </c>
      <c r="M39" s="253" t="s">
        <v>424</v>
      </c>
      <c r="N39" s="261" t="s">
        <v>424</v>
      </c>
      <c r="O39" s="261" t="s">
        <v>424</v>
      </c>
      <c r="P39" s="253" t="s">
        <v>424</v>
      </c>
      <c r="Q39" s="253" t="s">
        <v>424</v>
      </c>
      <c r="R39" s="261" t="s">
        <v>424</v>
      </c>
      <c r="S39" s="261" t="s">
        <v>424</v>
      </c>
      <c r="T39" s="253" t="s">
        <v>424</v>
      </c>
      <c r="U39" s="253" t="s">
        <v>424</v>
      </c>
      <c r="V39" s="261" t="s">
        <v>424</v>
      </c>
      <c r="W39" s="261" t="s">
        <v>424</v>
      </c>
      <c r="X39" s="253" t="s">
        <v>424</v>
      </c>
      <c r="Y39" s="253" t="s">
        <v>424</v>
      </c>
      <c r="Z39" s="261" t="s">
        <v>424</v>
      </c>
      <c r="AA39" s="261" t="s">
        <v>424</v>
      </c>
      <c r="AB39" s="254" t="s">
        <v>424</v>
      </c>
      <c r="AC39" s="264" t="s">
        <v>424</v>
      </c>
      <c r="AE39" s="273" t="s">
        <v>424</v>
      </c>
      <c r="AF39" s="273" t="s">
        <v>424</v>
      </c>
      <c r="AG39" s="278">
        <v>0</v>
      </c>
      <c r="AH39" s="278">
        <v>0</v>
      </c>
    </row>
    <row r="40" spans="1:34" ht="31.5" x14ac:dyDescent="0.25">
      <c r="A40" s="58" t="s">
        <v>160</v>
      </c>
      <c r="B40" s="185" t="s">
        <v>159</v>
      </c>
      <c r="C40" s="254">
        <v>0</v>
      </c>
      <c r="D40" s="263">
        <v>0</v>
      </c>
      <c r="E40" s="264">
        <f t="shared" si="9"/>
        <v>0</v>
      </c>
      <c r="F40" s="264">
        <f t="shared" si="8"/>
        <v>0</v>
      </c>
      <c r="G40" s="254">
        <v>0</v>
      </c>
      <c r="H40" s="254">
        <v>0</v>
      </c>
      <c r="I40" s="255">
        <v>0</v>
      </c>
      <c r="J40" s="263">
        <v>0</v>
      </c>
      <c r="K40" s="265">
        <v>0</v>
      </c>
      <c r="L40" s="254">
        <v>0</v>
      </c>
      <c r="M40" s="255">
        <v>0</v>
      </c>
      <c r="N40" s="263">
        <v>0</v>
      </c>
      <c r="O40" s="265">
        <v>0</v>
      </c>
      <c r="P40" s="254">
        <v>0</v>
      </c>
      <c r="Q40" s="255">
        <v>0</v>
      </c>
      <c r="R40" s="263">
        <v>0</v>
      </c>
      <c r="S40" s="265">
        <v>0</v>
      </c>
      <c r="T40" s="254">
        <v>0</v>
      </c>
      <c r="U40" s="255">
        <v>0</v>
      </c>
      <c r="V40" s="263">
        <v>0</v>
      </c>
      <c r="W40" s="265">
        <v>0</v>
      </c>
      <c r="X40" s="254">
        <v>0</v>
      </c>
      <c r="Y40" s="255">
        <v>0</v>
      </c>
      <c r="Z40" s="263">
        <v>0</v>
      </c>
      <c r="AA40" s="265">
        <v>0</v>
      </c>
      <c r="AB40" s="254">
        <f t="shared" si="6"/>
        <v>0</v>
      </c>
      <c r="AC40" s="264">
        <f t="shared" si="7"/>
        <v>0</v>
      </c>
      <c r="AE40" s="274">
        <v>0</v>
      </c>
      <c r="AF40" s="275">
        <v>0</v>
      </c>
      <c r="AG40" s="278">
        <v>0</v>
      </c>
      <c r="AH40" s="278">
        <v>0</v>
      </c>
    </row>
    <row r="41" spans="1:34" x14ac:dyDescent="0.25">
      <c r="A41" s="58" t="s">
        <v>158</v>
      </c>
      <c r="B41" s="185" t="s">
        <v>148</v>
      </c>
      <c r="C41" s="254">
        <v>126</v>
      </c>
      <c r="D41" s="263">
        <v>126</v>
      </c>
      <c r="E41" s="264">
        <f t="shared" si="9"/>
        <v>126</v>
      </c>
      <c r="F41" s="264">
        <f t="shared" si="8"/>
        <v>63</v>
      </c>
      <c r="G41" s="254">
        <v>0</v>
      </c>
      <c r="H41" s="254">
        <v>126</v>
      </c>
      <c r="I41" s="255" t="s">
        <v>59</v>
      </c>
      <c r="J41" s="263">
        <v>63</v>
      </c>
      <c r="K41" s="265" t="s">
        <v>59</v>
      </c>
      <c r="L41" s="254">
        <v>0</v>
      </c>
      <c r="M41" s="255">
        <v>0</v>
      </c>
      <c r="N41" s="263">
        <v>63</v>
      </c>
      <c r="O41" s="265" t="s">
        <v>61</v>
      </c>
      <c r="P41" s="254">
        <v>0</v>
      </c>
      <c r="Q41" s="255">
        <v>0</v>
      </c>
      <c r="R41" s="263">
        <v>0</v>
      </c>
      <c r="S41" s="265">
        <v>0</v>
      </c>
      <c r="T41" s="254">
        <v>0</v>
      </c>
      <c r="U41" s="255">
        <v>0</v>
      </c>
      <c r="V41" s="263">
        <v>0</v>
      </c>
      <c r="W41" s="265">
        <v>0</v>
      </c>
      <c r="X41" s="254">
        <v>0</v>
      </c>
      <c r="Y41" s="255">
        <v>0</v>
      </c>
      <c r="Z41" s="263">
        <v>0</v>
      </c>
      <c r="AA41" s="265">
        <v>0</v>
      </c>
      <c r="AB41" s="254">
        <f t="shared" si="6"/>
        <v>126</v>
      </c>
      <c r="AC41" s="264">
        <f t="shared" si="7"/>
        <v>126</v>
      </c>
      <c r="AE41" s="274">
        <v>0</v>
      </c>
      <c r="AF41" s="275">
        <v>0</v>
      </c>
      <c r="AG41" s="278">
        <v>0</v>
      </c>
      <c r="AH41" s="278">
        <v>0</v>
      </c>
    </row>
    <row r="42" spans="1:34" x14ac:dyDescent="0.25">
      <c r="A42" s="58" t="s">
        <v>157</v>
      </c>
      <c r="B42" s="185" t="s">
        <v>146</v>
      </c>
      <c r="C42" s="254">
        <v>0</v>
      </c>
      <c r="D42" s="263">
        <v>0</v>
      </c>
      <c r="E42" s="264">
        <f t="shared" si="9"/>
        <v>0</v>
      </c>
      <c r="F42" s="264">
        <f t="shared" si="8"/>
        <v>0</v>
      </c>
      <c r="G42" s="254">
        <v>0</v>
      </c>
      <c r="H42" s="254">
        <v>0</v>
      </c>
      <c r="I42" s="255">
        <v>0</v>
      </c>
      <c r="J42" s="263">
        <v>0</v>
      </c>
      <c r="K42" s="265">
        <v>0</v>
      </c>
      <c r="L42" s="254">
        <v>0</v>
      </c>
      <c r="M42" s="255">
        <v>0</v>
      </c>
      <c r="N42" s="263">
        <v>0</v>
      </c>
      <c r="O42" s="265">
        <v>0</v>
      </c>
      <c r="P42" s="254">
        <v>0</v>
      </c>
      <c r="Q42" s="255">
        <v>0</v>
      </c>
      <c r="R42" s="263">
        <v>0</v>
      </c>
      <c r="S42" s="265">
        <v>0</v>
      </c>
      <c r="T42" s="254">
        <v>0</v>
      </c>
      <c r="U42" s="255">
        <v>0</v>
      </c>
      <c r="V42" s="263">
        <v>0</v>
      </c>
      <c r="W42" s="265">
        <v>0</v>
      </c>
      <c r="X42" s="254">
        <v>0</v>
      </c>
      <c r="Y42" s="255">
        <v>0</v>
      </c>
      <c r="Z42" s="263">
        <v>0</v>
      </c>
      <c r="AA42" s="265">
        <v>0</v>
      </c>
      <c r="AB42" s="254">
        <f t="shared" si="6"/>
        <v>0</v>
      </c>
      <c r="AC42" s="264">
        <f t="shared" si="7"/>
        <v>0</v>
      </c>
      <c r="AE42" s="274">
        <v>0</v>
      </c>
      <c r="AF42" s="275">
        <v>0</v>
      </c>
      <c r="AG42" s="278">
        <v>0</v>
      </c>
      <c r="AH42" s="278">
        <v>0</v>
      </c>
    </row>
    <row r="43" spans="1:34" ht="31.5" x14ac:dyDescent="0.25">
      <c r="A43" s="58" t="s">
        <v>156</v>
      </c>
      <c r="B43" s="42" t="s">
        <v>144</v>
      </c>
      <c r="C43" s="254">
        <v>0</v>
      </c>
      <c r="D43" s="263">
        <v>0</v>
      </c>
      <c r="E43" s="264">
        <f t="shared" si="9"/>
        <v>0</v>
      </c>
      <c r="F43" s="264">
        <f t="shared" si="8"/>
        <v>0</v>
      </c>
      <c r="G43" s="254">
        <v>0</v>
      </c>
      <c r="H43" s="254">
        <v>0</v>
      </c>
      <c r="I43" s="255">
        <v>0</v>
      </c>
      <c r="J43" s="263">
        <v>0</v>
      </c>
      <c r="K43" s="265">
        <v>0</v>
      </c>
      <c r="L43" s="254">
        <v>0</v>
      </c>
      <c r="M43" s="255">
        <v>0</v>
      </c>
      <c r="N43" s="263">
        <v>0</v>
      </c>
      <c r="O43" s="265">
        <v>0</v>
      </c>
      <c r="P43" s="254">
        <v>0</v>
      </c>
      <c r="Q43" s="255">
        <v>0</v>
      </c>
      <c r="R43" s="263">
        <v>0</v>
      </c>
      <c r="S43" s="265">
        <v>0</v>
      </c>
      <c r="T43" s="254">
        <v>0</v>
      </c>
      <c r="U43" s="255">
        <v>0</v>
      </c>
      <c r="V43" s="263">
        <v>0</v>
      </c>
      <c r="W43" s="265">
        <v>0</v>
      </c>
      <c r="X43" s="254">
        <v>0</v>
      </c>
      <c r="Y43" s="255">
        <v>0</v>
      </c>
      <c r="Z43" s="263">
        <v>0</v>
      </c>
      <c r="AA43" s="265">
        <v>0</v>
      </c>
      <c r="AB43" s="254">
        <f t="shared" si="6"/>
        <v>0</v>
      </c>
      <c r="AC43" s="264">
        <f t="shared" si="7"/>
        <v>0</v>
      </c>
      <c r="AE43" s="274">
        <v>0</v>
      </c>
      <c r="AF43" s="275">
        <v>0</v>
      </c>
      <c r="AG43" s="278">
        <v>0</v>
      </c>
      <c r="AH43" s="278">
        <v>0</v>
      </c>
    </row>
    <row r="44" spans="1:34" ht="31.5" x14ac:dyDescent="0.25">
      <c r="A44" s="58" t="s">
        <v>155</v>
      </c>
      <c r="B44" s="42" t="s">
        <v>142</v>
      </c>
      <c r="C44" s="254">
        <v>0</v>
      </c>
      <c r="D44" s="263">
        <v>0</v>
      </c>
      <c r="E44" s="264">
        <f t="shared" si="9"/>
        <v>0</v>
      </c>
      <c r="F44" s="264">
        <f t="shared" si="8"/>
        <v>0</v>
      </c>
      <c r="G44" s="254">
        <v>0</v>
      </c>
      <c r="H44" s="254">
        <v>0</v>
      </c>
      <c r="I44" s="255">
        <v>0</v>
      </c>
      <c r="J44" s="263">
        <v>0</v>
      </c>
      <c r="K44" s="265">
        <v>0</v>
      </c>
      <c r="L44" s="254">
        <v>0</v>
      </c>
      <c r="M44" s="255">
        <v>0</v>
      </c>
      <c r="N44" s="263">
        <v>0</v>
      </c>
      <c r="O44" s="265">
        <v>0</v>
      </c>
      <c r="P44" s="254">
        <v>0</v>
      </c>
      <c r="Q44" s="255">
        <v>0</v>
      </c>
      <c r="R44" s="263">
        <v>0</v>
      </c>
      <c r="S44" s="265">
        <v>0</v>
      </c>
      <c r="T44" s="254">
        <v>0</v>
      </c>
      <c r="U44" s="255">
        <v>0</v>
      </c>
      <c r="V44" s="263">
        <v>0</v>
      </c>
      <c r="W44" s="265">
        <v>0</v>
      </c>
      <c r="X44" s="254">
        <v>0</v>
      </c>
      <c r="Y44" s="255">
        <v>0</v>
      </c>
      <c r="Z44" s="263">
        <v>0</v>
      </c>
      <c r="AA44" s="265">
        <v>0</v>
      </c>
      <c r="AB44" s="254">
        <f t="shared" si="6"/>
        <v>0</v>
      </c>
      <c r="AC44" s="264">
        <f t="shared" si="7"/>
        <v>0</v>
      </c>
      <c r="AE44" s="274">
        <v>0</v>
      </c>
      <c r="AF44" s="275">
        <v>0</v>
      </c>
      <c r="AG44" s="278">
        <v>0</v>
      </c>
      <c r="AH44" s="278">
        <v>0</v>
      </c>
    </row>
    <row r="45" spans="1:34" x14ac:dyDescent="0.25">
      <c r="A45" s="58" t="s">
        <v>154</v>
      </c>
      <c r="B45" s="42" t="s">
        <v>140</v>
      </c>
      <c r="C45" s="254">
        <v>0</v>
      </c>
      <c r="D45" s="263">
        <v>0</v>
      </c>
      <c r="E45" s="264">
        <f t="shared" si="9"/>
        <v>0</v>
      </c>
      <c r="F45" s="264">
        <f t="shared" si="8"/>
        <v>0</v>
      </c>
      <c r="G45" s="254">
        <v>0</v>
      </c>
      <c r="H45" s="254">
        <v>0</v>
      </c>
      <c r="I45" s="255">
        <v>0</v>
      </c>
      <c r="J45" s="263">
        <v>0</v>
      </c>
      <c r="K45" s="265">
        <v>0</v>
      </c>
      <c r="L45" s="254">
        <v>0</v>
      </c>
      <c r="M45" s="255">
        <v>0</v>
      </c>
      <c r="N45" s="263">
        <v>0</v>
      </c>
      <c r="O45" s="265">
        <v>0</v>
      </c>
      <c r="P45" s="254">
        <v>0</v>
      </c>
      <c r="Q45" s="255">
        <v>0</v>
      </c>
      <c r="R45" s="263">
        <v>0</v>
      </c>
      <c r="S45" s="265">
        <v>0</v>
      </c>
      <c r="T45" s="254">
        <v>0</v>
      </c>
      <c r="U45" s="255">
        <v>0</v>
      </c>
      <c r="V45" s="263">
        <v>0</v>
      </c>
      <c r="W45" s="265">
        <v>0</v>
      </c>
      <c r="X45" s="254">
        <v>0</v>
      </c>
      <c r="Y45" s="255">
        <v>0</v>
      </c>
      <c r="Z45" s="263">
        <v>0</v>
      </c>
      <c r="AA45" s="265">
        <v>0</v>
      </c>
      <c r="AB45" s="254">
        <f t="shared" si="6"/>
        <v>0</v>
      </c>
      <c r="AC45" s="264">
        <f t="shared" si="7"/>
        <v>0</v>
      </c>
      <c r="AE45" s="274">
        <v>0</v>
      </c>
      <c r="AF45" s="275">
        <v>0</v>
      </c>
      <c r="AG45" s="278">
        <v>0</v>
      </c>
      <c r="AH45" s="278">
        <v>0</v>
      </c>
    </row>
    <row r="46" spans="1:34" x14ac:dyDescent="0.25">
      <c r="A46" s="58" t="s">
        <v>153</v>
      </c>
      <c r="B46" s="185" t="s">
        <v>429</v>
      </c>
      <c r="C46" s="254">
        <v>52</v>
      </c>
      <c r="D46" s="263">
        <v>52</v>
      </c>
      <c r="E46" s="264">
        <f t="shared" si="9"/>
        <v>52</v>
      </c>
      <c r="F46" s="264">
        <f t="shared" si="8"/>
        <v>51</v>
      </c>
      <c r="G46" s="254">
        <v>0</v>
      </c>
      <c r="H46" s="254">
        <v>52</v>
      </c>
      <c r="I46" s="255" t="s">
        <v>59</v>
      </c>
      <c r="J46" s="263">
        <v>1</v>
      </c>
      <c r="K46" s="265" t="s">
        <v>59</v>
      </c>
      <c r="L46" s="254">
        <v>0</v>
      </c>
      <c r="M46" s="255">
        <v>0</v>
      </c>
      <c r="N46" s="263">
        <v>51</v>
      </c>
      <c r="O46" s="265" t="s">
        <v>61</v>
      </c>
      <c r="P46" s="254">
        <v>0</v>
      </c>
      <c r="Q46" s="255">
        <v>0</v>
      </c>
      <c r="R46" s="263">
        <v>0</v>
      </c>
      <c r="S46" s="265">
        <v>0</v>
      </c>
      <c r="T46" s="254">
        <v>0</v>
      </c>
      <c r="U46" s="255">
        <v>0</v>
      </c>
      <c r="V46" s="263">
        <v>0</v>
      </c>
      <c r="W46" s="265">
        <v>0</v>
      </c>
      <c r="X46" s="254">
        <v>0</v>
      </c>
      <c r="Y46" s="255">
        <v>0</v>
      </c>
      <c r="Z46" s="263">
        <v>0</v>
      </c>
      <c r="AA46" s="265">
        <v>0</v>
      </c>
      <c r="AB46" s="254">
        <f t="shared" si="6"/>
        <v>52</v>
      </c>
      <c r="AC46" s="264">
        <f t="shared" si="7"/>
        <v>52</v>
      </c>
      <c r="AE46" s="274">
        <v>0</v>
      </c>
      <c r="AF46" s="275">
        <v>0</v>
      </c>
      <c r="AG46" s="278">
        <v>0</v>
      </c>
      <c r="AH46" s="278">
        <v>0</v>
      </c>
    </row>
    <row r="47" spans="1:34" x14ac:dyDescent="0.25">
      <c r="A47" s="60" t="s">
        <v>59</v>
      </c>
      <c r="B47" s="59" t="s">
        <v>152</v>
      </c>
      <c r="C47" s="253" t="s">
        <v>424</v>
      </c>
      <c r="D47" s="261" t="s">
        <v>424</v>
      </c>
      <c r="E47" s="262" t="s">
        <v>424</v>
      </c>
      <c r="F47" s="262" t="s">
        <v>424</v>
      </c>
      <c r="G47" s="253" t="s">
        <v>424</v>
      </c>
      <c r="H47" s="253" t="s">
        <v>424</v>
      </c>
      <c r="I47" s="253" t="s">
        <v>424</v>
      </c>
      <c r="J47" s="261" t="s">
        <v>424</v>
      </c>
      <c r="K47" s="261" t="s">
        <v>424</v>
      </c>
      <c r="L47" s="253" t="s">
        <v>424</v>
      </c>
      <c r="M47" s="253" t="s">
        <v>424</v>
      </c>
      <c r="N47" s="261" t="s">
        <v>424</v>
      </c>
      <c r="O47" s="261" t="s">
        <v>424</v>
      </c>
      <c r="P47" s="253" t="s">
        <v>424</v>
      </c>
      <c r="Q47" s="253" t="s">
        <v>424</v>
      </c>
      <c r="R47" s="261" t="s">
        <v>424</v>
      </c>
      <c r="S47" s="261" t="s">
        <v>424</v>
      </c>
      <c r="T47" s="253" t="s">
        <v>424</v>
      </c>
      <c r="U47" s="253" t="s">
        <v>424</v>
      </c>
      <c r="V47" s="261" t="s">
        <v>424</v>
      </c>
      <c r="W47" s="261" t="s">
        <v>424</v>
      </c>
      <c r="X47" s="253" t="s">
        <v>424</v>
      </c>
      <c r="Y47" s="253" t="s">
        <v>424</v>
      </c>
      <c r="Z47" s="261" t="s">
        <v>424</v>
      </c>
      <c r="AA47" s="261" t="s">
        <v>424</v>
      </c>
      <c r="AB47" s="254" t="s">
        <v>424</v>
      </c>
      <c r="AC47" s="264" t="s">
        <v>424</v>
      </c>
      <c r="AE47" s="273" t="s">
        <v>424</v>
      </c>
      <c r="AF47" s="273" t="s">
        <v>424</v>
      </c>
      <c r="AG47" s="278">
        <v>0</v>
      </c>
      <c r="AH47" s="278">
        <v>0</v>
      </c>
    </row>
    <row r="48" spans="1:34" x14ac:dyDescent="0.25">
      <c r="A48" s="58" t="s">
        <v>151</v>
      </c>
      <c r="B48" s="42" t="s">
        <v>150</v>
      </c>
      <c r="C48" s="254">
        <v>0</v>
      </c>
      <c r="D48" s="263">
        <v>0</v>
      </c>
      <c r="E48" s="264">
        <f t="shared" si="9"/>
        <v>0</v>
      </c>
      <c r="F48" s="264">
        <f t="shared" si="8"/>
        <v>0</v>
      </c>
      <c r="G48" s="254">
        <v>0</v>
      </c>
      <c r="H48" s="254">
        <v>0</v>
      </c>
      <c r="I48" s="255">
        <v>0</v>
      </c>
      <c r="J48" s="263">
        <v>0</v>
      </c>
      <c r="K48" s="265">
        <v>0</v>
      </c>
      <c r="L48" s="254">
        <v>0</v>
      </c>
      <c r="M48" s="255">
        <v>0</v>
      </c>
      <c r="N48" s="263">
        <v>0</v>
      </c>
      <c r="O48" s="265">
        <v>0</v>
      </c>
      <c r="P48" s="254">
        <v>0</v>
      </c>
      <c r="Q48" s="255">
        <v>0</v>
      </c>
      <c r="R48" s="263">
        <v>0</v>
      </c>
      <c r="S48" s="265">
        <v>0</v>
      </c>
      <c r="T48" s="254">
        <v>0</v>
      </c>
      <c r="U48" s="255">
        <v>0</v>
      </c>
      <c r="V48" s="263">
        <v>0</v>
      </c>
      <c r="W48" s="265">
        <v>0</v>
      </c>
      <c r="X48" s="254">
        <v>0</v>
      </c>
      <c r="Y48" s="255">
        <v>0</v>
      </c>
      <c r="Z48" s="263">
        <v>0</v>
      </c>
      <c r="AA48" s="265">
        <v>0</v>
      </c>
      <c r="AB48" s="254">
        <f t="shared" si="6"/>
        <v>0</v>
      </c>
      <c r="AC48" s="264">
        <f t="shared" si="7"/>
        <v>0</v>
      </c>
      <c r="AE48" s="274">
        <v>0</v>
      </c>
      <c r="AF48" s="275">
        <v>0</v>
      </c>
      <c r="AG48" s="278">
        <v>0</v>
      </c>
      <c r="AH48" s="278">
        <v>0</v>
      </c>
    </row>
    <row r="49" spans="1:34" x14ac:dyDescent="0.25">
      <c r="A49" s="58" t="s">
        <v>149</v>
      </c>
      <c r="B49" s="42" t="s">
        <v>148</v>
      </c>
      <c r="C49" s="254">
        <v>126</v>
      </c>
      <c r="D49" s="263">
        <v>126</v>
      </c>
      <c r="E49" s="264">
        <f t="shared" si="9"/>
        <v>126</v>
      </c>
      <c r="F49" s="264">
        <f t="shared" si="8"/>
        <v>63</v>
      </c>
      <c r="G49" s="254">
        <v>0</v>
      </c>
      <c r="H49" s="254">
        <v>126</v>
      </c>
      <c r="I49" s="255" t="s">
        <v>59</v>
      </c>
      <c r="J49" s="263">
        <v>63</v>
      </c>
      <c r="K49" s="265" t="s">
        <v>59</v>
      </c>
      <c r="L49" s="254">
        <v>0</v>
      </c>
      <c r="M49" s="255">
        <v>0</v>
      </c>
      <c r="N49" s="263">
        <v>63</v>
      </c>
      <c r="O49" s="265" t="s">
        <v>61</v>
      </c>
      <c r="P49" s="254">
        <v>0</v>
      </c>
      <c r="Q49" s="255">
        <v>0</v>
      </c>
      <c r="R49" s="263">
        <v>0</v>
      </c>
      <c r="S49" s="265">
        <v>0</v>
      </c>
      <c r="T49" s="254">
        <v>0</v>
      </c>
      <c r="U49" s="255">
        <v>0</v>
      </c>
      <c r="V49" s="263">
        <v>0</v>
      </c>
      <c r="W49" s="265">
        <v>0</v>
      </c>
      <c r="X49" s="254">
        <v>0</v>
      </c>
      <c r="Y49" s="255">
        <v>0</v>
      </c>
      <c r="Z49" s="263">
        <v>0</v>
      </c>
      <c r="AA49" s="265">
        <v>0</v>
      </c>
      <c r="AB49" s="254">
        <f t="shared" si="6"/>
        <v>126</v>
      </c>
      <c r="AC49" s="264">
        <f t="shared" si="7"/>
        <v>126</v>
      </c>
      <c r="AE49" s="274">
        <v>0</v>
      </c>
      <c r="AF49" s="275">
        <v>0</v>
      </c>
      <c r="AG49" s="278">
        <v>0</v>
      </c>
      <c r="AH49" s="278">
        <v>0</v>
      </c>
    </row>
    <row r="50" spans="1:34" x14ac:dyDescent="0.25">
      <c r="A50" s="58" t="s">
        <v>147</v>
      </c>
      <c r="B50" s="42" t="s">
        <v>146</v>
      </c>
      <c r="C50" s="254">
        <v>0</v>
      </c>
      <c r="D50" s="263">
        <v>0</v>
      </c>
      <c r="E50" s="264">
        <f t="shared" si="9"/>
        <v>0</v>
      </c>
      <c r="F50" s="264">
        <f t="shared" si="8"/>
        <v>0</v>
      </c>
      <c r="G50" s="254">
        <v>0</v>
      </c>
      <c r="H50" s="254">
        <v>0</v>
      </c>
      <c r="I50" s="255">
        <v>0</v>
      </c>
      <c r="J50" s="263">
        <v>0</v>
      </c>
      <c r="K50" s="265">
        <v>0</v>
      </c>
      <c r="L50" s="254">
        <v>0</v>
      </c>
      <c r="M50" s="255">
        <v>0</v>
      </c>
      <c r="N50" s="263">
        <v>0</v>
      </c>
      <c r="O50" s="265">
        <v>0</v>
      </c>
      <c r="P50" s="254">
        <v>0</v>
      </c>
      <c r="Q50" s="255">
        <v>0</v>
      </c>
      <c r="R50" s="263">
        <v>0</v>
      </c>
      <c r="S50" s="265">
        <v>0</v>
      </c>
      <c r="T50" s="254">
        <v>0</v>
      </c>
      <c r="U50" s="255">
        <v>0</v>
      </c>
      <c r="V50" s="263">
        <v>0</v>
      </c>
      <c r="W50" s="265">
        <v>0</v>
      </c>
      <c r="X50" s="254">
        <v>0</v>
      </c>
      <c r="Y50" s="255">
        <v>0</v>
      </c>
      <c r="Z50" s="263">
        <v>0</v>
      </c>
      <c r="AA50" s="265">
        <v>0</v>
      </c>
      <c r="AB50" s="254">
        <f t="shared" si="6"/>
        <v>0</v>
      </c>
      <c r="AC50" s="264">
        <f t="shared" si="7"/>
        <v>0</v>
      </c>
      <c r="AE50" s="274">
        <v>0</v>
      </c>
      <c r="AF50" s="275">
        <v>0</v>
      </c>
      <c r="AG50" s="278">
        <v>0</v>
      </c>
      <c r="AH50" s="278">
        <v>0</v>
      </c>
    </row>
    <row r="51" spans="1:34" ht="31.5" x14ac:dyDescent="0.25">
      <c r="A51" s="58" t="s">
        <v>145</v>
      </c>
      <c r="B51" s="42" t="s">
        <v>144</v>
      </c>
      <c r="C51" s="254">
        <v>0</v>
      </c>
      <c r="D51" s="263">
        <v>0</v>
      </c>
      <c r="E51" s="264">
        <f t="shared" si="9"/>
        <v>0</v>
      </c>
      <c r="F51" s="264">
        <f t="shared" si="8"/>
        <v>0</v>
      </c>
      <c r="G51" s="254">
        <v>0</v>
      </c>
      <c r="H51" s="254">
        <v>0</v>
      </c>
      <c r="I51" s="255">
        <v>0</v>
      </c>
      <c r="J51" s="263">
        <v>0</v>
      </c>
      <c r="K51" s="265">
        <v>0</v>
      </c>
      <c r="L51" s="254">
        <v>0</v>
      </c>
      <c r="M51" s="255">
        <v>0</v>
      </c>
      <c r="N51" s="263">
        <v>0</v>
      </c>
      <c r="O51" s="265">
        <v>0</v>
      </c>
      <c r="P51" s="254">
        <v>0</v>
      </c>
      <c r="Q51" s="255">
        <v>0</v>
      </c>
      <c r="R51" s="263">
        <v>0</v>
      </c>
      <c r="S51" s="265">
        <v>0</v>
      </c>
      <c r="T51" s="254">
        <v>0</v>
      </c>
      <c r="U51" s="255">
        <v>0</v>
      </c>
      <c r="V51" s="263">
        <v>0</v>
      </c>
      <c r="W51" s="265">
        <v>0</v>
      </c>
      <c r="X51" s="254">
        <v>0</v>
      </c>
      <c r="Y51" s="255">
        <v>0</v>
      </c>
      <c r="Z51" s="263">
        <v>0</v>
      </c>
      <c r="AA51" s="265">
        <v>0</v>
      </c>
      <c r="AB51" s="254">
        <f t="shared" si="6"/>
        <v>0</v>
      </c>
      <c r="AC51" s="264">
        <f t="shared" si="7"/>
        <v>0</v>
      </c>
      <c r="AE51" s="274">
        <v>0</v>
      </c>
      <c r="AF51" s="275">
        <v>0</v>
      </c>
      <c r="AG51" s="278">
        <v>0</v>
      </c>
      <c r="AH51" s="278">
        <v>0</v>
      </c>
    </row>
    <row r="52" spans="1:34" ht="31.5" x14ac:dyDescent="0.25">
      <c r="A52" s="58" t="s">
        <v>143</v>
      </c>
      <c r="B52" s="42" t="s">
        <v>142</v>
      </c>
      <c r="C52" s="254">
        <v>0</v>
      </c>
      <c r="D52" s="263">
        <v>0</v>
      </c>
      <c r="E52" s="264">
        <f t="shared" si="9"/>
        <v>0</v>
      </c>
      <c r="F52" s="264">
        <f t="shared" si="8"/>
        <v>0</v>
      </c>
      <c r="G52" s="254">
        <v>0</v>
      </c>
      <c r="H52" s="254">
        <v>0</v>
      </c>
      <c r="I52" s="255">
        <v>0</v>
      </c>
      <c r="J52" s="263">
        <v>0</v>
      </c>
      <c r="K52" s="265">
        <v>0</v>
      </c>
      <c r="L52" s="254">
        <v>0</v>
      </c>
      <c r="M52" s="255">
        <v>0</v>
      </c>
      <c r="N52" s="263">
        <v>0</v>
      </c>
      <c r="O52" s="265">
        <v>0</v>
      </c>
      <c r="P52" s="254">
        <v>0</v>
      </c>
      <c r="Q52" s="255">
        <v>0</v>
      </c>
      <c r="R52" s="263">
        <v>0</v>
      </c>
      <c r="S52" s="265">
        <v>0</v>
      </c>
      <c r="T52" s="254">
        <v>0</v>
      </c>
      <c r="U52" s="255">
        <v>0</v>
      </c>
      <c r="V52" s="263">
        <v>0</v>
      </c>
      <c r="W52" s="265">
        <v>0</v>
      </c>
      <c r="X52" s="254">
        <v>0</v>
      </c>
      <c r="Y52" s="255">
        <v>0</v>
      </c>
      <c r="Z52" s="263">
        <v>0</v>
      </c>
      <c r="AA52" s="265">
        <v>0</v>
      </c>
      <c r="AB52" s="254">
        <f t="shared" si="6"/>
        <v>0</v>
      </c>
      <c r="AC52" s="264">
        <f t="shared" si="7"/>
        <v>0</v>
      </c>
      <c r="AE52" s="274">
        <v>0</v>
      </c>
      <c r="AF52" s="275">
        <v>0</v>
      </c>
      <c r="AG52" s="278">
        <v>0</v>
      </c>
      <c r="AH52" s="278">
        <v>0</v>
      </c>
    </row>
    <row r="53" spans="1:34" x14ac:dyDescent="0.25">
      <c r="A53" s="58" t="s">
        <v>141</v>
      </c>
      <c r="B53" s="42" t="s">
        <v>140</v>
      </c>
      <c r="C53" s="254">
        <v>0</v>
      </c>
      <c r="D53" s="263">
        <v>0</v>
      </c>
      <c r="E53" s="264">
        <f t="shared" si="9"/>
        <v>0</v>
      </c>
      <c r="F53" s="264">
        <f t="shared" si="8"/>
        <v>0</v>
      </c>
      <c r="G53" s="254">
        <v>0</v>
      </c>
      <c r="H53" s="254">
        <v>0</v>
      </c>
      <c r="I53" s="255">
        <v>0</v>
      </c>
      <c r="J53" s="263">
        <v>0</v>
      </c>
      <c r="K53" s="265">
        <v>0</v>
      </c>
      <c r="L53" s="254">
        <v>0</v>
      </c>
      <c r="M53" s="255">
        <v>0</v>
      </c>
      <c r="N53" s="263">
        <v>0</v>
      </c>
      <c r="O53" s="265">
        <v>0</v>
      </c>
      <c r="P53" s="254">
        <v>0</v>
      </c>
      <c r="Q53" s="255">
        <v>0</v>
      </c>
      <c r="R53" s="263">
        <v>0</v>
      </c>
      <c r="S53" s="265">
        <v>0</v>
      </c>
      <c r="T53" s="254">
        <v>0</v>
      </c>
      <c r="U53" s="255">
        <v>0</v>
      </c>
      <c r="V53" s="263">
        <v>0</v>
      </c>
      <c r="W53" s="265">
        <v>0</v>
      </c>
      <c r="X53" s="254">
        <v>0</v>
      </c>
      <c r="Y53" s="255">
        <v>0</v>
      </c>
      <c r="Z53" s="263">
        <v>0</v>
      </c>
      <c r="AA53" s="265">
        <v>0</v>
      </c>
      <c r="AB53" s="254">
        <f t="shared" si="6"/>
        <v>0</v>
      </c>
      <c r="AC53" s="264">
        <f t="shared" si="7"/>
        <v>0</v>
      </c>
      <c r="AE53" s="274">
        <v>0</v>
      </c>
      <c r="AF53" s="275">
        <v>0</v>
      </c>
      <c r="AG53" s="278">
        <v>0</v>
      </c>
      <c r="AH53" s="278">
        <v>0</v>
      </c>
    </row>
    <row r="54" spans="1:34" x14ac:dyDescent="0.25">
      <c r="A54" s="58" t="s">
        <v>139</v>
      </c>
      <c r="B54" s="185" t="s">
        <v>429</v>
      </c>
      <c r="C54" s="254">
        <v>52</v>
      </c>
      <c r="D54" s="263">
        <v>52</v>
      </c>
      <c r="E54" s="264">
        <f t="shared" si="9"/>
        <v>52</v>
      </c>
      <c r="F54" s="264">
        <f t="shared" si="8"/>
        <v>51</v>
      </c>
      <c r="G54" s="254">
        <v>0</v>
      </c>
      <c r="H54" s="254">
        <v>52</v>
      </c>
      <c r="I54" s="255" t="s">
        <v>59</v>
      </c>
      <c r="J54" s="263">
        <v>1</v>
      </c>
      <c r="K54" s="265" t="s">
        <v>59</v>
      </c>
      <c r="L54" s="254">
        <v>0</v>
      </c>
      <c r="M54" s="255">
        <v>0</v>
      </c>
      <c r="N54" s="263">
        <v>51</v>
      </c>
      <c r="O54" s="265" t="s">
        <v>61</v>
      </c>
      <c r="P54" s="254">
        <v>0</v>
      </c>
      <c r="Q54" s="255">
        <v>0</v>
      </c>
      <c r="R54" s="263">
        <v>0</v>
      </c>
      <c r="S54" s="265">
        <v>0</v>
      </c>
      <c r="T54" s="254">
        <v>0</v>
      </c>
      <c r="U54" s="255">
        <v>0</v>
      </c>
      <c r="V54" s="263">
        <v>0</v>
      </c>
      <c r="W54" s="265">
        <v>0</v>
      </c>
      <c r="X54" s="254">
        <v>0</v>
      </c>
      <c r="Y54" s="255">
        <v>0</v>
      </c>
      <c r="Z54" s="263">
        <v>0</v>
      </c>
      <c r="AA54" s="265">
        <v>0</v>
      </c>
      <c r="AB54" s="254">
        <f t="shared" si="6"/>
        <v>52</v>
      </c>
      <c r="AC54" s="264">
        <f t="shared" si="7"/>
        <v>52</v>
      </c>
      <c r="AE54" s="274">
        <v>0</v>
      </c>
      <c r="AF54" s="275">
        <v>0</v>
      </c>
      <c r="AG54" s="278">
        <v>0</v>
      </c>
      <c r="AH54" s="278">
        <v>0</v>
      </c>
    </row>
    <row r="55" spans="1:34" ht="35.25" customHeight="1" x14ac:dyDescent="0.25">
      <c r="A55" s="60" t="s">
        <v>57</v>
      </c>
      <c r="B55" s="59" t="s">
        <v>138</v>
      </c>
      <c r="C55" s="253" t="s">
        <v>424</v>
      </c>
      <c r="D55" s="261" t="s">
        <v>424</v>
      </c>
      <c r="E55" s="262" t="s">
        <v>424</v>
      </c>
      <c r="F55" s="262" t="s">
        <v>424</v>
      </c>
      <c r="G55" s="253" t="s">
        <v>424</v>
      </c>
      <c r="H55" s="253" t="s">
        <v>424</v>
      </c>
      <c r="I55" s="253" t="s">
        <v>424</v>
      </c>
      <c r="J55" s="261" t="s">
        <v>424</v>
      </c>
      <c r="K55" s="261" t="s">
        <v>424</v>
      </c>
      <c r="L55" s="253" t="s">
        <v>424</v>
      </c>
      <c r="M55" s="253" t="s">
        <v>424</v>
      </c>
      <c r="N55" s="261" t="s">
        <v>424</v>
      </c>
      <c r="O55" s="261" t="s">
        <v>424</v>
      </c>
      <c r="P55" s="253" t="s">
        <v>424</v>
      </c>
      <c r="Q55" s="253" t="s">
        <v>424</v>
      </c>
      <c r="R55" s="261" t="s">
        <v>424</v>
      </c>
      <c r="S55" s="261" t="s">
        <v>424</v>
      </c>
      <c r="T55" s="253" t="s">
        <v>424</v>
      </c>
      <c r="U55" s="253" t="s">
        <v>424</v>
      </c>
      <c r="V55" s="261" t="s">
        <v>424</v>
      </c>
      <c r="W55" s="261" t="s">
        <v>424</v>
      </c>
      <c r="X55" s="253" t="s">
        <v>424</v>
      </c>
      <c r="Y55" s="253" t="s">
        <v>424</v>
      </c>
      <c r="Z55" s="261" t="s">
        <v>424</v>
      </c>
      <c r="AA55" s="261" t="s">
        <v>424</v>
      </c>
      <c r="AB55" s="254" t="s">
        <v>424</v>
      </c>
      <c r="AC55" s="264" t="s">
        <v>424</v>
      </c>
      <c r="AE55" s="273" t="s">
        <v>424</v>
      </c>
      <c r="AF55" s="273" t="s">
        <v>424</v>
      </c>
      <c r="AG55" s="278">
        <v>0</v>
      </c>
      <c r="AH55" s="278">
        <v>0</v>
      </c>
    </row>
    <row r="56" spans="1:34" x14ac:dyDescent="0.25">
      <c r="A56" s="58" t="s">
        <v>137</v>
      </c>
      <c r="B56" s="42" t="s">
        <v>136</v>
      </c>
      <c r="C56" s="254">
        <v>774.13444377581015</v>
      </c>
      <c r="D56" s="263">
        <v>1005.3374557975266</v>
      </c>
      <c r="E56" s="264">
        <f t="shared" si="9"/>
        <v>1005.3374557975266</v>
      </c>
      <c r="F56" s="264">
        <f t="shared" si="8"/>
        <v>676.684826515797</v>
      </c>
      <c r="G56" s="254">
        <v>0</v>
      </c>
      <c r="H56" s="254">
        <v>774.13444377581015</v>
      </c>
      <c r="I56" s="255" t="s">
        <v>59</v>
      </c>
      <c r="J56" s="263">
        <v>328.65262928172956</v>
      </c>
      <c r="K56" s="265" t="s">
        <v>59</v>
      </c>
      <c r="L56" s="254">
        <v>0</v>
      </c>
      <c r="M56" s="255">
        <v>0</v>
      </c>
      <c r="N56" s="263">
        <v>676.684826515797</v>
      </c>
      <c r="O56" s="265" t="s">
        <v>61</v>
      </c>
      <c r="P56" s="254">
        <v>0</v>
      </c>
      <c r="Q56" s="255">
        <v>0</v>
      </c>
      <c r="R56" s="263">
        <v>0</v>
      </c>
      <c r="S56" s="265">
        <v>0</v>
      </c>
      <c r="T56" s="254">
        <v>0</v>
      </c>
      <c r="U56" s="255">
        <v>0</v>
      </c>
      <c r="V56" s="263">
        <v>0</v>
      </c>
      <c r="W56" s="265">
        <v>0</v>
      </c>
      <c r="X56" s="254">
        <v>0</v>
      </c>
      <c r="Y56" s="255">
        <v>0</v>
      </c>
      <c r="Z56" s="263">
        <v>0</v>
      </c>
      <c r="AA56" s="265">
        <v>0</v>
      </c>
      <c r="AB56" s="254">
        <f t="shared" si="6"/>
        <v>774.13444377581015</v>
      </c>
      <c r="AC56" s="264">
        <f t="shared" si="7"/>
        <v>1005.3374557975266</v>
      </c>
      <c r="AE56" s="274">
        <v>0</v>
      </c>
      <c r="AF56" s="275">
        <v>0</v>
      </c>
      <c r="AG56" s="278">
        <v>0</v>
      </c>
      <c r="AH56" s="278">
        <v>0</v>
      </c>
    </row>
    <row r="57" spans="1:34" x14ac:dyDescent="0.25">
      <c r="A57" s="152" t="s">
        <v>135</v>
      </c>
      <c r="B57" s="42" t="s">
        <v>129</v>
      </c>
      <c r="C57" s="254">
        <v>0</v>
      </c>
      <c r="D57" s="263">
        <v>0</v>
      </c>
      <c r="E57" s="264">
        <f t="shared" si="9"/>
        <v>0</v>
      </c>
      <c r="F57" s="264">
        <f t="shared" si="8"/>
        <v>0</v>
      </c>
      <c r="G57" s="254">
        <v>0</v>
      </c>
      <c r="H57" s="254">
        <v>0</v>
      </c>
      <c r="I57" s="255">
        <v>0</v>
      </c>
      <c r="J57" s="263">
        <v>0</v>
      </c>
      <c r="K57" s="265">
        <v>0</v>
      </c>
      <c r="L57" s="254">
        <v>0</v>
      </c>
      <c r="M57" s="255">
        <v>0</v>
      </c>
      <c r="N57" s="263">
        <v>0</v>
      </c>
      <c r="O57" s="265">
        <v>0</v>
      </c>
      <c r="P57" s="254">
        <v>0</v>
      </c>
      <c r="Q57" s="255">
        <v>0</v>
      </c>
      <c r="R57" s="263">
        <v>0</v>
      </c>
      <c r="S57" s="265">
        <v>0</v>
      </c>
      <c r="T57" s="254">
        <v>0</v>
      </c>
      <c r="U57" s="255">
        <v>0</v>
      </c>
      <c r="V57" s="263">
        <v>0</v>
      </c>
      <c r="W57" s="265">
        <v>0</v>
      </c>
      <c r="X57" s="254">
        <v>0</v>
      </c>
      <c r="Y57" s="255">
        <v>0</v>
      </c>
      <c r="Z57" s="263">
        <v>0</v>
      </c>
      <c r="AA57" s="265">
        <v>0</v>
      </c>
      <c r="AB57" s="254">
        <f t="shared" si="6"/>
        <v>0</v>
      </c>
      <c r="AC57" s="264">
        <f t="shared" si="7"/>
        <v>0</v>
      </c>
      <c r="AE57" s="274">
        <v>0</v>
      </c>
      <c r="AF57" s="275">
        <v>0</v>
      </c>
      <c r="AG57" s="278">
        <v>0</v>
      </c>
      <c r="AH57" s="278">
        <v>0</v>
      </c>
    </row>
    <row r="58" spans="1:34" x14ac:dyDescent="0.25">
      <c r="A58" s="152" t="s">
        <v>134</v>
      </c>
      <c r="B58" s="185" t="s">
        <v>128</v>
      </c>
      <c r="C58" s="254">
        <v>126</v>
      </c>
      <c r="D58" s="263">
        <v>126</v>
      </c>
      <c r="E58" s="264">
        <f t="shared" si="9"/>
        <v>126</v>
      </c>
      <c r="F58" s="264">
        <f t="shared" si="8"/>
        <v>63</v>
      </c>
      <c r="G58" s="254">
        <v>0</v>
      </c>
      <c r="H58" s="254">
        <v>126</v>
      </c>
      <c r="I58" s="255" t="s">
        <v>59</v>
      </c>
      <c r="J58" s="263">
        <v>63</v>
      </c>
      <c r="K58" s="265" t="s">
        <v>59</v>
      </c>
      <c r="L58" s="254">
        <v>0</v>
      </c>
      <c r="M58" s="255">
        <v>0</v>
      </c>
      <c r="N58" s="263">
        <v>63</v>
      </c>
      <c r="O58" s="265" t="s">
        <v>61</v>
      </c>
      <c r="P58" s="254">
        <v>0</v>
      </c>
      <c r="Q58" s="255">
        <v>0</v>
      </c>
      <c r="R58" s="263">
        <v>0</v>
      </c>
      <c r="S58" s="265">
        <v>0</v>
      </c>
      <c r="T58" s="254">
        <v>0</v>
      </c>
      <c r="U58" s="255">
        <v>0</v>
      </c>
      <c r="V58" s="263">
        <v>0</v>
      </c>
      <c r="W58" s="265">
        <v>0</v>
      </c>
      <c r="X58" s="254">
        <v>0</v>
      </c>
      <c r="Y58" s="255">
        <v>0</v>
      </c>
      <c r="Z58" s="263">
        <v>0</v>
      </c>
      <c r="AA58" s="265">
        <v>0</v>
      </c>
      <c r="AB58" s="254">
        <f t="shared" si="6"/>
        <v>126</v>
      </c>
      <c r="AC58" s="264">
        <f t="shared" si="7"/>
        <v>126</v>
      </c>
      <c r="AE58" s="274">
        <v>0</v>
      </c>
      <c r="AF58" s="275">
        <v>0</v>
      </c>
      <c r="AG58" s="278">
        <v>0</v>
      </c>
      <c r="AH58" s="278">
        <v>0</v>
      </c>
    </row>
    <row r="59" spans="1:34" x14ac:dyDescent="0.25">
      <c r="A59" s="152" t="s">
        <v>133</v>
      </c>
      <c r="B59" s="185" t="s">
        <v>127</v>
      </c>
      <c r="C59" s="254">
        <v>0</v>
      </c>
      <c r="D59" s="263">
        <v>0</v>
      </c>
      <c r="E59" s="264">
        <f t="shared" si="9"/>
        <v>0</v>
      </c>
      <c r="F59" s="264">
        <f t="shared" si="8"/>
        <v>0</v>
      </c>
      <c r="G59" s="254">
        <v>0</v>
      </c>
      <c r="H59" s="254">
        <v>0</v>
      </c>
      <c r="I59" s="255">
        <v>0</v>
      </c>
      <c r="J59" s="263">
        <v>0</v>
      </c>
      <c r="K59" s="265">
        <v>0</v>
      </c>
      <c r="L59" s="254">
        <v>0</v>
      </c>
      <c r="M59" s="255">
        <v>0</v>
      </c>
      <c r="N59" s="263">
        <v>0</v>
      </c>
      <c r="O59" s="265">
        <v>0</v>
      </c>
      <c r="P59" s="254">
        <v>0</v>
      </c>
      <c r="Q59" s="255">
        <v>0</v>
      </c>
      <c r="R59" s="263">
        <v>0</v>
      </c>
      <c r="S59" s="265">
        <v>0</v>
      </c>
      <c r="T59" s="254">
        <v>0</v>
      </c>
      <c r="U59" s="255">
        <v>0</v>
      </c>
      <c r="V59" s="263">
        <v>0</v>
      </c>
      <c r="W59" s="265">
        <v>0</v>
      </c>
      <c r="X59" s="254">
        <v>0</v>
      </c>
      <c r="Y59" s="255">
        <v>0</v>
      </c>
      <c r="Z59" s="263">
        <v>0</v>
      </c>
      <c r="AA59" s="265">
        <v>0</v>
      </c>
      <c r="AB59" s="254">
        <f t="shared" si="6"/>
        <v>0</v>
      </c>
      <c r="AC59" s="264">
        <f t="shared" si="7"/>
        <v>0</v>
      </c>
      <c r="AE59" s="274">
        <v>0</v>
      </c>
      <c r="AF59" s="275">
        <v>0</v>
      </c>
      <c r="AG59" s="278">
        <v>0</v>
      </c>
      <c r="AH59" s="278">
        <v>0</v>
      </c>
    </row>
    <row r="60" spans="1:34" x14ac:dyDescent="0.25">
      <c r="A60" s="152" t="s">
        <v>132</v>
      </c>
      <c r="B60" s="185" t="s">
        <v>126</v>
      </c>
      <c r="C60" s="254">
        <v>0</v>
      </c>
      <c r="D60" s="263">
        <v>0</v>
      </c>
      <c r="E60" s="264">
        <f t="shared" si="9"/>
        <v>0</v>
      </c>
      <c r="F60" s="264">
        <f t="shared" si="8"/>
        <v>0</v>
      </c>
      <c r="G60" s="254">
        <v>0</v>
      </c>
      <c r="H60" s="254">
        <v>0</v>
      </c>
      <c r="I60" s="255">
        <v>0</v>
      </c>
      <c r="J60" s="263">
        <v>0</v>
      </c>
      <c r="K60" s="265">
        <v>0</v>
      </c>
      <c r="L60" s="254">
        <v>0</v>
      </c>
      <c r="M60" s="255">
        <v>0</v>
      </c>
      <c r="N60" s="263">
        <v>0</v>
      </c>
      <c r="O60" s="265">
        <v>0</v>
      </c>
      <c r="P60" s="254">
        <v>0</v>
      </c>
      <c r="Q60" s="255">
        <v>0</v>
      </c>
      <c r="R60" s="263">
        <v>0</v>
      </c>
      <c r="S60" s="265">
        <v>0</v>
      </c>
      <c r="T60" s="254">
        <v>0</v>
      </c>
      <c r="U60" s="255">
        <v>0</v>
      </c>
      <c r="V60" s="263">
        <v>0</v>
      </c>
      <c r="W60" s="265">
        <v>0</v>
      </c>
      <c r="X60" s="254">
        <v>0</v>
      </c>
      <c r="Y60" s="255">
        <v>0</v>
      </c>
      <c r="Z60" s="263">
        <v>0</v>
      </c>
      <c r="AA60" s="265">
        <v>0</v>
      </c>
      <c r="AB60" s="254">
        <f t="shared" si="6"/>
        <v>0</v>
      </c>
      <c r="AC60" s="264">
        <f t="shared" si="7"/>
        <v>0</v>
      </c>
      <c r="AE60" s="274">
        <v>0</v>
      </c>
      <c r="AF60" s="275">
        <v>0</v>
      </c>
      <c r="AG60" s="278">
        <v>0</v>
      </c>
      <c r="AH60" s="278">
        <v>0</v>
      </c>
    </row>
    <row r="61" spans="1:34" x14ac:dyDescent="0.25">
      <c r="A61" s="152" t="s">
        <v>131</v>
      </c>
      <c r="B61" s="185" t="s">
        <v>429</v>
      </c>
      <c r="C61" s="254">
        <v>52</v>
      </c>
      <c r="D61" s="263">
        <v>52</v>
      </c>
      <c r="E61" s="264">
        <f t="shared" si="9"/>
        <v>52</v>
      </c>
      <c r="F61" s="264">
        <f t="shared" si="8"/>
        <v>51</v>
      </c>
      <c r="G61" s="254">
        <v>0</v>
      </c>
      <c r="H61" s="254">
        <v>52</v>
      </c>
      <c r="I61" s="255" t="s">
        <v>59</v>
      </c>
      <c r="J61" s="263">
        <v>1</v>
      </c>
      <c r="K61" s="265" t="s">
        <v>59</v>
      </c>
      <c r="L61" s="254">
        <v>0</v>
      </c>
      <c r="M61" s="255">
        <v>0</v>
      </c>
      <c r="N61" s="263">
        <v>51</v>
      </c>
      <c r="O61" s="265" t="s">
        <v>61</v>
      </c>
      <c r="P61" s="254">
        <v>0</v>
      </c>
      <c r="Q61" s="255">
        <v>0</v>
      </c>
      <c r="R61" s="263">
        <v>0</v>
      </c>
      <c r="S61" s="265">
        <v>0</v>
      </c>
      <c r="T61" s="254">
        <v>0</v>
      </c>
      <c r="U61" s="255">
        <v>0</v>
      </c>
      <c r="V61" s="263">
        <v>0</v>
      </c>
      <c r="W61" s="265">
        <v>0</v>
      </c>
      <c r="X61" s="254">
        <v>0</v>
      </c>
      <c r="Y61" s="255">
        <v>0</v>
      </c>
      <c r="Z61" s="263">
        <v>0</v>
      </c>
      <c r="AA61" s="265">
        <v>0</v>
      </c>
      <c r="AB61" s="254">
        <f t="shared" si="6"/>
        <v>52</v>
      </c>
      <c r="AC61" s="264">
        <f t="shared" si="7"/>
        <v>52</v>
      </c>
      <c r="AE61" s="274">
        <v>0</v>
      </c>
      <c r="AF61" s="275">
        <v>0</v>
      </c>
      <c r="AG61" s="278">
        <v>0</v>
      </c>
      <c r="AH61" s="278">
        <v>0</v>
      </c>
    </row>
    <row r="62" spans="1:34" ht="36.75" customHeight="1" x14ac:dyDescent="0.25">
      <c r="A62" s="60" t="s">
        <v>56</v>
      </c>
      <c r="B62" s="186" t="s">
        <v>197</v>
      </c>
      <c r="C62" s="253">
        <v>0</v>
      </c>
      <c r="D62" s="261">
        <v>0</v>
      </c>
      <c r="E62" s="262">
        <f t="shared" si="9"/>
        <v>0</v>
      </c>
      <c r="F62" s="262">
        <f t="shared" si="8"/>
        <v>0</v>
      </c>
      <c r="G62" s="253">
        <v>0</v>
      </c>
      <c r="H62" s="253">
        <v>0</v>
      </c>
      <c r="I62" s="269">
        <v>0</v>
      </c>
      <c r="J62" s="261">
        <v>0</v>
      </c>
      <c r="K62" s="268">
        <f>IF(J62=0,0,4)</f>
        <v>0</v>
      </c>
      <c r="L62" s="253">
        <v>0</v>
      </c>
      <c r="M62" s="269">
        <v>0</v>
      </c>
      <c r="N62" s="261">
        <v>0</v>
      </c>
      <c r="O62" s="268">
        <f>IF(N62=0,0,4)</f>
        <v>0</v>
      </c>
      <c r="P62" s="253">
        <v>0</v>
      </c>
      <c r="Q62" s="269">
        <v>0</v>
      </c>
      <c r="R62" s="261">
        <v>0</v>
      </c>
      <c r="S62" s="268">
        <f>IF(R62=0,0,4)</f>
        <v>0</v>
      </c>
      <c r="T62" s="253">
        <v>0</v>
      </c>
      <c r="U62" s="269">
        <v>0</v>
      </c>
      <c r="V62" s="261">
        <v>0</v>
      </c>
      <c r="W62" s="268">
        <f>IF(V62=0,0,4)</f>
        <v>0</v>
      </c>
      <c r="X62" s="253">
        <v>0</v>
      </c>
      <c r="Y62" s="269">
        <v>0</v>
      </c>
      <c r="Z62" s="261">
        <v>0</v>
      </c>
      <c r="AA62" s="268">
        <f>IF(Z62=0,0,4)</f>
        <v>0</v>
      </c>
      <c r="AB62" s="254">
        <f t="shared" si="6"/>
        <v>0</v>
      </c>
      <c r="AC62" s="264">
        <f t="shared" si="7"/>
        <v>0</v>
      </c>
      <c r="AE62" s="273">
        <v>0</v>
      </c>
      <c r="AF62" s="277">
        <f>IF(AE62=0,0,4)</f>
        <v>0</v>
      </c>
      <c r="AG62" s="278">
        <v>0</v>
      </c>
      <c r="AH62" s="278">
        <v>0</v>
      </c>
    </row>
    <row r="63" spans="1:34" x14ac:dyDescent="0.25">
      <c r="A63" s="60" t="s">
        <v>54</v>
      </c>
      <c r="B63" s="59" t="s">
        <v>130</v>
      </c>
      <c r="C63" s="253" t="s">
        <v>424</v>
      </c>
      <c r="D63" s="261" t="s">
        <v>424</v>
      </c>
      <c r="E63" s="262" t="s">
        <v>424</v>
      </c>
      <c r="F63" s="262" t="s">
        <v>424</v>
      </c>
      <c r="G63" s="253" t="s">
        <v>424</v>
      </c>
      <c r="H63" s="253" t="s">
        <v>424</v>
      </c>
      <c r="I63" s="269" t="s">
        <v>424</v>
      </c>
      <c r="J63" s="261" t="s">
        <v>424</v>
      </c>
      <c r="K63" s="268" t="s">
        <v>424</v>
      </c>
      <c r="L63" s="253" t="s">
        <v>424</v>
      </c>
      <c r="M63" s="269" t="s">
        <v>424</v>
      </c>
      <c r="N63" s="261" t="s">
        <v>424</v>
      </c>
      <c r="O63" s="268" t="s">
        <v>424</v>
      </c>
      <c r="P63" s="253" t="s">
        <v>424</v>
      </c>
      <c r="Q63" s="269" t="s">
        <v>424</v>
      </c>
      <c r="R63" s="261" t="s">
        <v>424</v>
      </c>
      <c r="S63" s="268" t="s">
        <v>424</v>
      </c>
      <c r="T63" s="253" t="s">
        <v>424</v>
      </c>
      <c r="U63" s="269" t="s">
        <v>424</v>
      </c>
      <c r="V63" s="261" t="s">
        <v>424</v>
      </c>
      <c r="W63" s="268" t="s">
        <v>424</v>
      </c>
      <c r="X63" s="253" t="s">
        <v>424</v>
      </c>
      <c r="Y63" s="269" t="s">
        <v>424</v>
      </c>
      <c r="Z63" s="261" t="s">
        <v>424</v>
      </c>
      <c r="AA63" s="268" t="s">
        <v>424</v>
      </c>
      <c r="AB63" s="254" t="s">
        <v>424</v>
      </c>
      <c r="AC63" s="264" t="s">
        <v>424</v>
      </c>
      <c r="AE63" s="273" t="s">
        <v>424</v>
      </c>
      <c r="AF63" s="277" t="s">
        <v>424</v>
      </c>
      <c r="AG63" s="278">
        <v>0</v>
      </c>
      <c r="AH63" s="278">
        <v>0</v>
      </c>
    </row>
    <row r="64" spans="1:34" x14ac:dyDescent="0.25">
      <c r="A64" s="58" t="s">
        <v>191</v>
      </c>
      <c r="B64" s="185" t="s">
        <v>150</v>
      </c>
      <c r="C64" s="254">
        <v>0</v>
      </c>
      <c r="D64" s="263">
        <v>0</v>
      </c>
      <c r="E64" s="264">
        <f t="shared" si="9"/>
        <v>0</v>
      </c>
      <c r="F64" s="264">
        <f t="shared" si="8"/>
        <v>0</v>
      </c>
      <c r="G64" s="254">
        <v>0</v>
      </c>
      <c r="H64" s="254">
        <v>0</v>
      </c>
      <c r="I64" s="255">
        <v>0</v>
      </c>
      <c r="J64" s="263">
        <v>0</v>
      </c>
      <c r="K64" s="265">
        <v>0</v>
      </c>
      <c r="L64" s="254">
        <v>0</v>
      </c>
      <c r="M64" s="255">
        <v>0</v>
      </c>
      <c r="N64" s="263">
        <v>0</v>
      </c>
      <c r="O64" s="265">
        <v>0</v>
      </c>
      <c r="P64" s="254">
        <v>0</v>
      </c>
      <c r="Q64" s="255">
        <v>0</v>
      </c>
      <c r="R64" s="263">
        <v>0</v>
      </c>
      <c r="S64" s="265">
        <v>0</v>
      </c>
      <c r="T64" s="254">
        <v>0</v>
      </c>
      <c r="U64" s="255">
        <v>0</v>
      </c>
      <c r="V64" s="263">
        <v>0</v>
      </c>
      <c r="W64" s="265">
        <v>0</v>
      </c>
      <c r="X64" s="254">
        <v>0</v>
      </c>
      <c r="Y64" s="255">
        <v>0</v>
      </c>
      <c r="Z64" s="263">
        <v>0</v>
      </c>
      <c r="AA64" s="265">
        <v>0</v>
      </c>
      <c r="AB64" s="254">
        <f t="shared" si="6"/>
        <v>0</v>
      </c>
      <c r="AC64" s="264">
        <f t="shared" si="7"/>
        <v>0</v>
      </c>
      <c r="AE64" s="274">
        <v>0</v>
      </c>
      <c r="AF64" s="275">
        <v>0</v>
      </c>
      <c r="AG64" s="278">
        <v>0</v>
      </c>
      <c r="AH64" s="278">
        <v>0</v>
      </c>
    </row>
    <row r="65" spans="1:34" x14ac:dyDescent="0.25">
      <c r="A65" s="58" t="s">
        <v>192</v>
      </c>
      <c r="B65" s="185" t="s">
        <v>148</v>
      </c>
      <c r="C65" s="254">
        <v>0</v>
      </c>
      <c r="D65" s="263">
        <v>0</v>
      </c>
      <c r="E65" s="264">
        <f t="shared" si="9"/>
        <v>0</v>
      </c>
      <c r="F65" s="264">
        <f t="shared" si="8"/>
        <v>0</v>
      </c>
      <c r="G65" s="254">
        <v>0</v>
      </c>
      <c r="H65" s="254">
        <v>0</v>
      </c>
      <c r="I65" s="255">
        <v>0</v>
      </c>
      <c r="J65" s="263">
        <v>0</v>
      </c>
      <c r="K65" s="265">
        <v>0</v>
      </c>
      <c r="L65" s="254">
        <v>0</v>
      </c>
      <c r="M65" s="255">
        <v>0</v>
      </c>
      <c r="N65" s="263">
        <v>0</v>
      </c>
      <c r="O65" s="265">
        <v>0</v>
      </c>
      <c r="P65" s="254">
        <v>0</v>
      </c>
      <c r="Q65" s="255">
        <v>0</v>
      </c>
      <c r="R65" s="263">
        <v>0</v>
      </c>
      <c r="S65" s="265">
        <v>0</v>
      </c>
      <c r="T65" s="254">
        <v>0</v>
      </c>
      <c r="U65" s="255">
        <v>0</v>
      </c>
      <c r="V65" s="263">
        <v>0</v>
      </c>
      <c r="W65" s="265">
        <v>0</v>
      </c>
      <c r="X65" s="254">
        <v>0</v>
      </c>
      <c r="Y65" s="255">
        <v>0</v>
      </c>
      <c r="Z65" s="263">
        <v>0</v>
      </c>
      <c r="AA65" s="265">
        <v>0</v>
      </c>
      <c r="AB65" s="254">
        <f t="shared" si="6"/>
        <v>0</v>
      </c>
      <c r="AC65" s="264">
        <f t="shared" si="7"/>
        <v>0</v>
      </c>
      <c r="AE65" s="274">
        <v>0</v>
      </c>
      <c r="AF65" s="275">
        <v>0</v>
      </c>
      <c r="AG65" s="278">
        <v>0</v>
      </c>
      <c r="AH65" s="278">
        <v>0</v>
      </c>
    </row>
    <row r="66" spans="1:34" x14ac:dyDescent="0.25">
      <c r="A66" s="58" t="s">
        <v>193</v>
      </c>
      <c r="B66" s="185" t="s">
        <v>146</v>
      </c>
      <c r="C66" s="254">
        <v>0</v>
      </c>
      <c r="D66" s="263">
        <v>0</v>
      </c>
      <c r="E66" s="264">
        <f t="shared" si="9"/>
        <v>0</v>
      </c>
      <c r="F66" s="264">
        <f t="shared" si="8"/>
        <v>0</v>
      </c>
      <c r="G66" s="254">
        <v>0</v>
      </c>
      <c r="H66" s="254">
        <v>0</v>
      </c>
      <c r="I66" s="255">
        <v>0</v>
      </c>
      <c r="J66" s="263">
        <v>0</v>
      </c>
      <c r="K66" s="265">
        <v>0</v>
      </c>
      <c r="L66" s="254">
        <v>0</v>
      </c>
      <c r="M66" s="255">
        <v>0</v>
      </c>
      <c r="N66" s="263">
        <v>0</v>
      </c>
      <c r="O66" s="265">
        <v>0</v>
      </c>
      <c r="P66" s="254">
        <v>0</v>
      </c>
      <c r="Q66" s="255">
        <v>0</v>
      </c>
      <c r="R66" s="263">
        <v>0</v>
      </c>
      <c r="S66" s="265">
        <v>0</v>
      </c>
      <c r="T66" s="254">
        <v>0</v>
      </c>
      <c r="U66" s="255">
        <v>0</v>
      </c>
      <c r="V66" s="263">
        <v>0</v>
      </c>
      <c r="W66" s="265">
        <v>0</v>
      </c>
      <c r="X66" s="254">
        <v>0</v>
      </c>
      <c r="Y66" s="255">
        <v>0</v>
      </c>
      <c r="Z66" s="263">
        <v>0</v>
      </c>
      <c r="AA66" s="265">
        <v>0</v>
      </c>
      <c r="AB66" s="254">
        <f t="shared" si="6"/>
        <v>0</v>
      </c>
      <c r="AC66" s="264">
        <f t="shared" si="7"/>
        <v>0</v>
      </c>
      <c r="AE66" s="274">
        <v>0</v>
      </c>
      <c r="AF66" s="275">
        <v>0</v>
      </c>
      <c r="AG66" s="278">
        <v>0</v>
      </c>
      <c r="AH66" s="278">
        <v>0</v>
      </c>
    </row>
    <row r="67" spans="1:34" x14ac:dyDescent="0.25">
      <c r="A67" s="58" t="s">
        <v>194</v>
      </c>
      <c r="B67" s="185" t="s">
        <v>196</v>
      </c>
      <c r="C67" s="254">
        <v>0</v>
      </c>
      <c r="D67" s="263">
        <v>0</v>
      </c>
      <c r="E67" s="264">
        <f t="shared" si="9"/>
        <v>0</v>
      </c>
      <c r="F67" s="264">
        <f t="shared" si="8"/>
        <v>0</v>
      </c>
      <c r="G67" s="254">
        <v>0</v>
      </c>
      <c r="H67" s="254">
        <v>0</v>
      </c>
      <c r="I67" s="255">
        <v>0</v>
      </c>
      <c r="J67" s="263">
        <v>0</v>
      </c>
      <c r="K67" s="265">
        <v>0</v>
      </c>
      <c r="L67" s="254">
        <v>0</v>
      </c>
      <c r="M67" s="255">
        <v>0</v>
      </c>
      <c r="N67" s="263">
        <v>0</v>
      </c>
      <c r="O67" s="265">
        <v>0</v>
      </c>
      <c r="P67" s="254">
        <v>0</v>
      </c>
      <c r="Q67" s="255">
        <v>0</v>
      </c>
      <c r="R67" s="263">
        <v>0</v>
      </c>
      <c r="S67" s="265">
        <v>0</v>
      </c>
      <c r="T67" s="254">
        <v>0</v>
      </c>
      <c r="U67" s="255">
        <v>0</v>
      </c>
      <c r="V67" s="263">
        <v>0</v>
      </c>
      <c r="W67" s="265">
        <v>0</v>
      </c>
      <c r="X67" s="254">
        <v>0</v>
      </c>
      <c r="Y67" s="255">
        <v>0</v>
      </c>
      <c r="Z67" s="263">
        <v>0</v>
      </c>
      <c r="AA67" s="265">
        <v>0</v>
      </c>
      <c r="AB67" s="254">
        <f t="shared" si="6"/>
        <v>0</v>
      </c>
      <c r="AC67" s="264">
        <f t="shared" si="7"/>
        <v>0</v>
      </c>
      <c r="AE67" s="274">
        <v>0</v>
      </c>
      <c r="AF67" s="275">
        <v>0</v>
      </c>
      <c r="AG67" s="278">
        <v>0</v>
      </c>
      <c r="AH67" s="278">
        <v>0</v>
      </c>
    </row>
    <row r="68" spans="1:34" x14ac:dyDescent="0.25">
      <c r="A68" s="58" t="s">
        <v>195</v>
      </c>
      <c r="B68" s="185" t="s">
        <v>429</v>
      </c>
      <c r="C68" s="254">
        <v>0</v>
      </c>
      <c r="D68" s="263">
        <v>0</v>
      </c>
      <c r="E68" s="264">
        <f t="shared" si="9"/>
        <v>0</v>
      </c>
      <c r="F68" s="264">
        <f t="shared" si="8"/>
        <v>0</v>
      </c>
      <c r="G68" s="254">
        <v>0</v>
      </c>
      <c r="H68" s="254">
        <v>0</v>
      </c>
      <c r="I68" s="255">
        <v>0</v>
      </c>
      <c r="J68" s="263">
        <v>0</v>
      </c>
      <c r="K68" s="265">
        <v>0</v>
      </c>
      <c r="L68" s="254">
        <v>0</v>
      </c>
      <c r="M68" s="255">
        <v>0</v>
      </c>
      <c r="N68" s="263">
        <v>0</v>
      </c>
      <c r="O68" s="265">
        <v>0</v>
      </c>
      <c r="P68" s="254">
        <v>0</v>
      </c>
      <c r="Q68" s="255">
        <v>0</v>
      </c>
      <c r="R68" s="263">
        <v>0</v>
      </c>
      <c r="S68" s="265">
        <v>0</v>
      </c>
      <c r="T68" s="254">
        <v>0</v>
      </c>
      <c r="U68" s="255">
        <v>0</v>
      </c>
      <c r="V68" s="263">
        <v>0</v>
      </c>
      <c r="W68" s="265">
        <v>0</v>
      </c>
      <c r="X68" s="254">
        <v>0</v>
      </c>
      <c r="Y68" s="255">
        <v>0</v>
      </c>
      <c r="Z68" s="263">
        <v>0</v>
      </c>
      <c r="AA68" s="265">
        <v>0</v>
      </c>
      <c r="AB68" s="254">
        <f t="shared" si="6"/>
        <v>0</v>
      </c>
      <c r="AC68" s="264">
        <f t="shared" si="7"/>
        <v>0</v>
      </c>
      <c r="AE68" s="274">
        <v>0</v>
      </c>
      <c r="AF68" s="275">
        <v>0</v>
      </c>
      <c r="AG68" s="278">
        <v>0</v>
      </c>
      <c r="AH68" s="278">
        <v>0</v>
      </c>
    </row>
    <row r="69" spans="1:34" x14ac:dyDescent="0.25">
      <c r="A69" s="57"/>
      <c r="B69" s="444" t="s">
        <v>448</v>
      </c>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row>
    <row r="70" spans="1:34" ht="32.25" customHeight="1" x14ac:dyDescent="0.25">
      <c r="B70" s="441"/>
      <c r="C70" s="441"/>
      <c r="D70" s="441"/>
      <c r="E70" s="441"/>
      <c r="F70" s="441"/>
      <c r="G70" s="441"/>
      <c r="H70" s="441"/>
      <c r="I70" s="441"/>
      <c r="J70" s="195"/>
      <c r="K70" s="195"/>
      <c r="L70" s="187"/>
      <c r="M70" s="187"/>
      <c r="N70" s="199"/>
      <c r="O70" s="199"/>
      <c r="P70" s="187"/>
      <c r="Q70" s="187"/>
      <c r="R70" s="199"/>
      <c r="S70" s="199"/>
      <c r="T70" s="187"/>
      <c r="U70" s="187"/>
      <c r="V70" s="199"/>
      <c r="W70" s="199"/>
      <c r="X70" s="187"/>
      <c r="Y70" s="187"/>
      <c r="Z70" s="199"/>
      <c r="AA70" s="199"/>
      <c r="AB70" s="187"/>
    </row>
    <row r="72" spans="1:34" ht="50.25" customHeight="1" x14ac:dyDescent="0.25">
      <c r="B72" s="442"/>
      <c r="C72" s="442"/>
      <c r="D72" s="442"/>
      <c r="E72" s="442"/>
      <c r="F72" s="442"/>
      <c r="G72" s="442"/>
      <c r="H72" s="442"/>
      <c r="I72" s="442"/>
      <c r="J72" s="196"/>
      <c r="K72" s="196"/>
    </row>
    <row r="74" spans="1:34" ht="36.75" customHeight="1" x14ac:dyDescent="0.25">
      <c r="B74" s="441"/>
      <c r="C74" s="441"/>
      <c r="D74" s="441"/>
      <c r="E74" s="441"/>
      <c r="F74" s="441"/>
      <c r="G74" s="441"/>
      <c r="H74" s="441"/>
      <c r="I74" s="441"/>
      <c r="J74" s="195"/>
      <c r="K74" s="195"/>
    </row>
    <row r="75" spans="1:34" x14ac:dyDescent="0.25">
      <c r="B75" s="56"/>
      <c r="C75" s="256"/>
      <c r="D75" s="266"/>
      <c r="E75" s="266"/>
      <c r="F75" s="266"/>
      <c r="N75" s="200"/>
    </row>
    <row r="76" spans="1:34" ht="51" customHeight="1" x14ac:dyDescent="0.25">
      <c r="B76" s="441"/>
      <c r="C76" s="441"/>
      <c r="D76" s="441"/>
      <c r="E76" s="441"/>
      <c r="F76" s="441"/>
      <c r="G76" s="441"/>
      <c r="H76" s="441"/>
      <c r="I76" s="441"/>
      <c r="J76" s="195"/>
      <c r="K76" s="195"/>
      <c r="N76" s="200"/>
    </row>
    <row r="77" spans="1:34" ht="32.25" customHeight="1" x14ac:dyDescent="0.25">
      <c r="B77" s="442"/>
      <c r="C77" s="442"/>
      <c r="D77" s="442"/>
      <c r="E77" s="442"/>
      <c r="F77" s="442"/>
      <c r="G77" s="442"/>
      <c r="H77" s="442"/>
      <c r="I77" s="442"/>
      <c r="J77" s="196"/>
      <c r="K77" s="196"/>
    </row>
    <row r="78" spans="1:34" ht="51.75" customHeight="1" x14ac:dyDescent="0.25">
      <c r="B78" s="441"/>
      <c r="C78" s="441"/>
      <c r="D78" s="441"/>
      <c r="E78" s="441"/>
      <c r="F78" s="441"/>
      <c r="G78" s="441"/>
      <c r="H78" s="441"/>
      <c r="I78" s="441"/>
      <c r="J78" s="195"/>
      <c r="K78" s="195"/>
    </row>
    <row r="79" spans="1:34" ht="21.75" customHeight="1" x14ac:dyDescent="0.25">
      <c r="B79" s="443"/>
      <c r="C79" s="443"/>
      <c r="D79" s="443"/>
      <c r="E79" s="443"/>
      <c r="F79" s="443"/>
      <c r="G79" s="443"/>
      <c r="H79" s="443"/>
      <c r="I79" s="443"/>
      <c r="J79" s="197"/>
      <c r="K79" s="197"/>
      <c r="L79" s="55"/>
      <c r="M79" s="55"/>
    </row>
    <row r="80" spans="1:34" ht="23.25" customHeight="1" x14ac:dyDescent="0.25">
      <c r="B80" s="55"/>
      <c r="C80" s="257"/>
      <c r="D80" s="267"/>
      <c r="E80" s="267"/>
      <c r="F80" s="267"/>
    </row>
    <row r="81" spans="2:11" ht="18.75" customHeight="1" x14ac:dyDescent="0.25">
      <c r="B81" s="440"/>
      <c r="C81" s="440"/>
      <c r="D81" s="440"/>
      <c r="E81" s="440"/>
      <c r="F81" s="440"/>
      <c r="G81" s="440"/>
      <c r="H81" s="440"/>
      <c r="I81" s="440"/>
      <c r="J81" s="198"/>
      <c r="K81" s="198"/>
    </row>
  </sheetData>
  <autoFilter ref="A23:AF69" xr:uid="{00000000-0009-0000-0000-00000A000000}"/>
  <mergeCells count="43">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L20:O20"/>
    <mergeCell ref="A4:AC4"/>
    <mergeCell ref="A12:AC12"/>
    <mergeCell ref="A9:AC9"/>
    <mergeCell ref="A11:AC11"/>
    <mergeCell ref="A8:AC8"/>
    <mergeCell ref="A6:AC6"/>
    <mergeCell ref="L21:M21"/>
    <mergeCell ref="N21:O21"/>
    <mergeCell ref="G20:G22"/>
    <mergeCell ref="H21:I21"/>
    <mergeCell ref="H20:K20"/>
    <mergeCell ref="AE20:AH20"/>
    <mergeCell ref="AE21:AF21"/>
    <mergeCell ref="AG21:AH21"/>
    <mergeCell ref="B81:I81"/>
    <mergeCell ref="B70:I70"/>
    <mergeCell ref="B72:I72"/>
    <mergeCell ref="B74:I74"/>
    <mergeCell ref="B76:I76"/>
    <mergeCell ref="B77:I77"/>
    <mergeCell ref="B78:I78"/>
    <mergeCell ref="B79:I79"/>
    <mergeCell ref="B69:AC69"/>
    <mergeCell ref="T20:W20"/>
    <mergeCell ref="T21:U21"/>
    <mergeCell ref="V21:W21"/>
    <mergeCell ref="P20:S20"/>
  </mergeCells>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P1" zoomScale="70" zoomScaleSheetLayoutView="70" workbookViewId="0">
      <selection activeCell="A12" sqref="A12:AW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M_00.0014.000014</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69" t="s">
        <v>402</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c r="AW21" s="469"/>
    </row>
    <row r="22" spans="1:56" s="20" customFormat="1" ht="58.5" customHeight="1" x14ac:dyDescent="0.25">
      <c r="A22" s="460" t="s">
        <v>50</v>
      </c>
      <c r="B22" s="471" t="s">
        <v>24</v>
      </c>
      <c r="C22" s="460" t="s">
        <v>49</v>
      </c>
      <c r="D22" s="460" t="s">
        <v>48</v>
      </c>
      <c r="E22" s="474" t="s">
        <v>413</v>
      </c>
      <c r="F22" s="475"/>
      <c r="G22" s="475"/>
      <c r="H22" s="475"/>
      <c r="I22" s="475"/>
      <c r="J22" s="475"/>
      <c r="K22" s="475"/>
      <c r="L22" s="476"/>
      <c r="M22" s="460" t="s">
        <v>47</v>
      </c>
      <c r="N22" s="460" t="s">
        <v>46</v>
      </c>
      <c r="O22" s="460" t="s">
        <v>45</v>
      </c>
      <c r="P22" s="455" t="s">
        <v>205</v>
      </c>
      <c r="Q22" s="455" t="s">
        <v>44</v>
      </c>
      <c r="R22" s="455" t="s">
        <v>43</v>
      </c>
      <c r="S22" s="455" t="s">
        <v>42</v>
      </c>
      <c r="T22" s="455"/>
      <c r="U22" s="477" t="s">
        <v>41</v>
      </c>
      <c r="V22" s="477" t="s">
        <v>40</v>
      </c>
      <c r="W22" s="455" t="s">
        <v>39</v>
      </c>
      <c r="X22" s="455" t="s">
        <v>38</v>
      </c>
      <c r="Y22" s="455" t="s">
        <v>37</v>
      </c>
      <c r="Z22" s="462" t="s">
        <v>36</v>
      </c>
      <c r="AA22" s="455" t="s">
        <v>35</v>
      </c>
      <c r="AB22" s="455" t="s">
        <v>34</v>
      </c>
      <c r="AC22" s="455" t="s">
        <v>33</v>
      </c>
      <c r="AD22" s="455" t="s">
        <v>32</v>
      </c>
      <c r="AE22" s="455" t="s">
        <v>430</v>
      </c>
      <c r="AF22" s="455" t="s">
        <v>31</v>
      </c>
      <c r="AG22" s="455"/>
      <c r="AH22" s="455"/>
      <c r="AI22" s="455"/>
      <c r="AJ22" s="455"/>
      <c r="AK22" s="455"/>
      <c r="AL22" s="455"/>
      <c r="AM22" s="455" t="s">
        <v>30</v>
      </c>
      <c r="AN22" s="455"/>
      <c r="AO22" s="455"/>
      <c r="AP22" s="455"/>
      <c r="AQ22" s="455" t="s">
        <v>29</v>
      </c>
      <c r="AR22" s="455"/>
      <c r="AS22" s="455" t="s">
        <v>28</v>
      </c>
      <c r="AT22" s="455" t="s">
        <v>27</v>
      </c>
      <c r="AU22" s="455" t="s">
        <v>441</v>
      </c>
      <c r="AV22" s="455" t="s">
        <v>26</v>
      </c>
      <c r="AW22" s="463" t="s">
        <v>25</v>
      </c>
      <c r="AX22" s="480" t="s">
        <v>507</v>
      </c>
      <c r="AY22" s="480" t="s">
        <v>508</v>
      </c>
      <c r="AZ22" s="480" t="s">
        <v>433</v>
      </c>
      <c r="BA22" s="480" t="s">
        <v>434</v>
      </c>
      <c r="BB22" s="480" t="s">
        <v>329</v>
      </c>
      <c r="BC22" s="480"/>
      <c r="BD22" s="480"/>
    </row>
    <row r="23" spans="1:56" s="20" customFormat="1" ht="64.5" customHeight="1" x14ac:dyDescent="0.25">
      <c r="A23" s="470"/>
      <c r="B23" s="472"/>
      <c r="C23" s="470"/>
      <c r="D23" s="470"/>
      <c r="E23" s="465" t="s">
        <v>23</v>
      </c>
      <c r="F23" s="456" t="s">
        <v>129</v>
      </c>
      <c r="G23" s="456" t="s">
        <v>128</v>
      </c>
      <c r="H23" s="456" t="s">
        <v>127</v>
      </c>
      <c r="I23" s="458" t="s">
        <v>348</v>
      </c>
      <c r="J23" s="458" t="s">
        <v>349</v>
      </c>
      <c r="K23" s="458" t="s">
        <v>350</v>
      </c>
      <c r="L23" s="456" t="s">
        <v>78</v>
      </c>
      <c r="M23" s="470"/>
      <c r="N23" s="470"/>
      <c r="O23" s="470"/>
      <c r="P23" s="455"/>
      <c r="Q23" s="455"/>
      <c r="R23" s="455"/>
      <c r="S23" s="467" t="s">
        <v>1</v>
      </c>
      <c r="T23" s="467" t="s">
        <v>11</v>
      </c>
      <c r="U23" s="477"/>
      <c r="V23" s="477"/>
      <c r="W23" s="455"/>
      <c r="X23" s="455"/>
      <c r="Y23" s="455"/>
      <c r="Z23" s="455"/>
      <c r="AA23" s="455"/>
      <c r="AB23" s="455"/>
      <c r="AC23" s="455"/>
      <c r="AD23" s="455"/>
      <c r="AE23" s="455"/>
      <c r="AF23" s="455" t="s">
        <v>22</v>
      </c>
      <c r="AG23" s="455"/>
      <c r="AH23" s="455"/>
      <c r="AI23" s="455" t="s">
        <v>21</v>
      </c>
      <c r="AJ23" s="455"/>
      <c r="AK23" s="460" t="s">
        <v>20</v>
      </c>
      <c r="AL23" s="460" t="s">
        <v>19</v>
      </c>
      <c r="AM23" s="460" t="s">
        <v>18</v>
      </c>
      <c r="AN23" s="460" t="s">
        <v>17</v>
      </c>
      <c r="AO23" s="460" t="s">
        <v>16</v>
      </c>
      <c r="AP23" s="460" t="s">
        <v>15</v>
      </c>
      <c r="AQ23" s="460" t="s">
        <v>14</v>
      </c>
      <c r="AR23" s="478" t="s">
        <v>11</v>
      </c>
      <c r="AS23" s="455"/>
      <c r="AT23" s="455"/>
      <c r="AU23" s="455"/>
      <c r="AV23" s="455"/>
      <c r="AW23" s="464"/>
      <c r="AX23" s="481"/>
      <c r="AY23" s="481"/>
      <c r="AZ23" s="481"/>
      <c r="BA23" s="481"/>
      <c r="BB23" s="481"/>
      <c r="BC23" s="481"/>
      <c r="BD23" s="481"/>
    </row>
    <row r="24" spans="1:56" s="20" customFormat="1"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15" t="s">
        <v>13</v>
      </c>
      <c r="AG24" s="149" t="s">
        <v>431</v>
      </c>
      <c r="AH24" s="115" t="s">
        <v>12</v>
      </c>
      <c r="AI24" s="116" t="s">
        <v>1</v>
      </c>
      <c r="AJ24" s="116" t="s">
        <v>11</v>
      </c>
      <c r="AK24" s="461"/>
      <c r="AL24" s="461"/>
      <c r="AM24" s="461"/>
      <c r="AN24" s="461"/>
      <c r="AO24" s="461"/>
      <c r="AP24" s="461"/>
      <c r="AQ24" s="461"/>
      <c r="AR24" s="479"/>
      <c r="AS24" s="455"/>
      <c r="AT24" s="455"/>
      <c r="AU24" s="455"/>
      <c r="AV24" s="455"/>
      <c r="AW24" s="464"/>
      <c r="AX24" s="482"/>
      <c r="AY24" s="482"/>
      <c r="AZ24" s="482"/>
      <c r="BA24" s="482"/>
      <c r="BB24" s="482"/>
      <c r="BC24" s="482"/>
      <c r="BD24" s="48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6" customFormat="1" ht="10.5" x14ac:dyDescent="0.25">
      <c r="A26" s="173">
        <v>0</v>
      </c>
      <c r="B26" s="173" t="str">
        <f>IF(D26&gt;0,"Не применимо","нд")</f>
        <v>Не применимо</v>
      </c>
      <c r="C26" s="173" t="str">
        <f>IF(D26&gt;0,"Передача ЭЭ","нд")</f>
        <v>Передача ЭЭ</v>
      </c>
      <c r="D26" s="174">
        <v>46203</v>
      </c>
      <c r="E26" s="173">
        <v>52</v>
      </c>
      <c r="F26" s="173">
        <v>0</v>
      </c>
      <c r="G26" s="173">
        <v>126</v>
      </c>
      <c r="H26" s="173">
        <v>0</v>
      </c>
      <c r="I26" s="173">
        <v>0</v>
      </c>
      <c r="J26" s="173">
        <v>0</v>
      </c>
      <c r="K26" s="173">
        <v>0</v>
      </c>
      <c r="L26" s="173">
        <v>0</v>
      </c>
      <c r="M26" s="173" t="s">
        <v>424</v>
      </c>
      <c r="N26" s="173" t="s">
        <v>424</v>
      </c>
      <c r="O26" s="173" t="str">
        <f>IF(D26&gt;0,"АО Электромагистраль","нд")</f>
        <v>АО Электромагистраль</v>
      </c>
      <c r="P26" s="175">
        <f>SUM(P27:P86)</f>
        <v>885137.31504000002</v>
      </c>
      <c r="Q26" s="173" t="s">
        <v>424</v>
      </c>
      <c r="R26" s="175">
        <f>SUM(R27:R86)</f>
        <v>885137.31504000002</v>
      </c>
      <c r="S26" s="173" t="s">
        <v>424</v>
      </c>
      <c r="T26" s="173" t="s">
        <v>424</v>
      </c>
      <c r="U26" s="173" t="s">
        <v>424</v>
      </c>
      <c r="V26" s="173" t="s">
        <v>424</v>
      </c>
      <c r="W26" s="173" t="s">
        <v>424</v>
      </c>
      <c r="X26" s="173" t="s">
        <v>424</v>
      </c>
      <c r="Y26" s="173" t="s">
        <v>424</v>
      </c>
      <c r="Z26" s="173" t="s">
        <v>424</v>
      </c>
      <c r="AA26" s="173" t="s">
        <v>424</v>
      </c>
      <c r="AB26" s="175">
        <f>SUM(AB27:AB86)</f>
        <v>742136.01852000004</v>
      </c>
      <c r="AC26" s="173" t="s">
        <v>424</v>
      </c>
      <c r="AD26" s="175">
        <f>SUM(AD27:AD86)</f>
        <v>890563.22222400014</v>
      </c>
      <c r="AE26" s="175">
        <f>SUM(AE27:AE86)</f>
        <v>229814.98278399999</v>
      </c>
      <c r="AF26" s="173" t="s">
        <v>424</v>
      </c>
      <c r="AG26" s="173"/>
      <c r="AH26" s="173" t="s">
        <v>424</v>
      </c>
      <c r="AI26" s="173" t="s">
        <v>424</v>
      </c>
      <c r="AJ26" s="173" t="s">
        <v>424</v>
      </c>
      <c r="AK26" s="173" t="s">
        <v>424</v>
      </c>
      <c r="AL26" s="173" t="s">
        <v>424</v>
      </c>
      <c r="AM26" s="173" t="s">
        <v>424</v>
      </c>
      <c r="AN26" s="173" t="s">
        <v>424</v>
      </c>
      <c r="AO26" s="173" t="s">
        <v>424</v>
      </c>
      <c r="AP26" s="173" t="s">
        <v>424</v>
      </c>
      <c r="AQ26" s="173" t="s">
        <v>424</v>
      </c>
      <c r="AR26" s="173" t="s">
        <v>424</v>
      </c>
      <c r="AS26" s="173" t="s">
        <v>424</v>
      </c>
      <c r="AT26" s="173" t="s">
        <v>424</v>
      </c>
      <c r="AU26" s="173" t="s">
        <v>424</v>
      </c>
      <c r="AV26" s="173" t="s">
        <v>424</v>
      </c>
      <c r="AW26" s="173" t="s">
        <v>424</v>
      </c>
      <c r="AX26" s="175">
        <f t="shared" ref="AX26:AY26" si="46">SUM(AX27:AX86)</f>
        <v>542921.55872999993</v>
      </c>
      <c r="AY26" s="175">
        <f t="shared" si="46"/>
        <v>661468.23944000003</v>
      </c>
      <c r="AZ26" s="175" t="s">
        <v>424</v>
      </c>
      <c r="BA26" s="175" t="s">
        <v>424</v>
      </c>
      <c r="BB26" s="175"/>
      <c r="BC26" s="175"/>
      <c r="BD26" s="175"/>
    </row>
    <row r="27" spans="1:56" s="209" customFormat="1" ht="135" x14ac:dyDescent="0.25">
      <c r="A27" s="205">
        <v>1</v>
      </c>
      <c r="B27" s="205" t="str">
        <f>IF($M27&gt;0,"нд","нд")</f>
        <v>нд</v>
      </c>
      <c r="C27" s="205" t="str">
        <f t="shared" ref="C27:L42" si="47">IF($M27&gt;0,"нд","нд")</f>
        <v>нд</v>
      </c>
      <c r="D27" s="205" t="str">
        <f t="shared" si="47"/>
        <v>нд</v>
      </c>
      <c r="E27" s="205" t="str">
        <f t="shared" si="47"/>
        <v>нд</v>
      </c>
      <c r="F27" s="205" t="str">
        <f t="shared" si="47"/>
        <v>нд</v>
      </c>
      <c r="G27" s="205" t="str">
        <f t="shared" si="47"/>
        <v>нд</v>
      </c>
      <c r="H27" s="205" t="str">
        <f t="shared" si="47"/>
        <v>нд</v>
      </c>
      <c r="I27" s="205" t="str">
        <f>IF($M27&gt;0,"нд","нд")</f>
        <v>нд</v>
      </c>
      <c r="J27" s="205" t="str">
        <f t="shared" si="47"/>
        <v>нд</v>
      </c>
      <c r="K27" s="205" t="str">
        <f t="shared" si="47"/>
        <v>нд</v>
      </c>
      <c r="L27" s="205" t="str">
        <f t="shared" si="47"/>
        <v>нд</v>
      </c>
      <c r="M27" s="205" t="s">
        <v>512</v>
      </c>
      <c r="N27" s="205" t="s">
        <v>513</v>
      </c>
      <c r="O27" s="205" t="s">
        <v>514</v>
      </c>
      <c r="P27" s="206">
        <v>240115.3</v>
      </c>
      <c r="Q27" s="205" t="s">
        <v>515</v>
      </c>
      <c r="R27" s="206">
        <v>240115.3</v>
      </c>
      <c r="S27" s="205" t="s">
        <v>516</v>
      </c>
      <c r="T27" s="205" t="s">
        <v>516</v>
      </c>
      <c r="U27" s="205">
        <v>6</v>
      </c>
      <c r="V27" s="205">
        <v>3</v>
      </c>
      <c r="W27" s="205" t="s">
        <v>517</v>
      </c>
      <c r="X27" s="205" t="s">
        <v>518</v>
      </c>
      <c r="Y27" s="205" t="s">
        <v>519</v>
      </c>
      <c r="Z27" s="205">
        <v>1</v>
      </c>
      <c r="AA27" s="205">
        <v>240000</v>
      </c>
      <c r="AB27" s="206">
        <v>240000</v>
      </c>
      <c r="AC27" s="205" t="s">
        <v>520</v>
      </c>
      <c r="AD27" s="206">
        <v>288000</v>
      </c>
      <c r="AE27" s="247">
        <f>IF(IFERROR(AD27-AY27,"нд")&lt;0,0,IFERROR(AD27-AY27,"нд"))</f>
        <v>996</v>
      </c>
      <c r="AF27" s="205">
        <v>32312132503</v>
      </c>
      <c r="AG27" s="205" t="s">
        <v>521</v>
      </c>
      <c r="AH27" s="205" t="s">
        <v>522</v>
      </c>
      <c r="AI27" s="207">
        <v>44985</v>
      </c>
      <c r="AJ27" s="207">
        <v>44977</v>
      </c>
      <c r="AK27" s="207">
        <v>44995</v>
      </c>
      <c r="AL27" s="207">
        <v>45016</v>
      </c>
      <c r="AM27" s="205" t="s">
        <v>424</v>
      </c>
      <c r="AN27" s="205" t="s">
        <v>424</v>
      </c>
      <c r="AO27" s="205" t="s">
        <v>424</v>
      </c>
      <c r="AP27" s="205" t="s">
        <v>424</v>
      </c>
      <c r="AQ27" s="207">
        <v>45036</v>
      </c>
      <c r="AR27" s="207">
        <v>45036</v>
      </c>
      <c r="AS27" s="207">
        <v>45036</v>
      </c>
      <c r="AT27" s="207">
        <v>45036</v>
      </c>
      <c r="AU27" s="207">
        <v>45290</v>
      </c>
      <c r="AV27" s="205" t="s">
        <v>424</v>
      </c>
      <c r="AW27" s="205" t="s">
        <v>424</v>
      </c>
      <c r="AX27" s="208">
        <v>239170</v>
      </c>
      <c r="AY27" s="208">
        <v>287004</v>
      </c>
      <c r="AZ27" s="206" t="s">
        <v>523</v>
      </c>
      <c r="BA27" s="206" t="s">
        <v>512</v>
      </c>
      <c r="BB27" s="206" t="s">
        <v>524</v>
      </c>
      <c r="BC27" s="206" t="s">
        <v>525</v>
      </c>
      <c r="BD27" s="206" t="str">
        <f>CONCATENATE(BB27,", ",BA27,", ",N27,", ","договор № ",BC27)</f>
        <v>ООО "ПАРТНЕР-ТТ", ТМЦ, Поставка трансформаторов ТРДЦН ПС Строительная 220 кВ, договор № ПД-23-00119 от 20.04.2023</v>
      </c>
    </row>
    <row r="28" spans="1:56" s="209" customFormat="1" ht="303.75" x14ac:dyDescent="0.25">
      <c r="A28" s="205">
        <v>2</v>
      </c>
      <c r="B28" s="205" t="str">
        <f t="shared" ref="B28:L59" si="48">IF($M28&gt;0,"нд","нд")</f>
        <v>нд</v>
      </c>
      <c r="C28" s="205" t="str">
        <f t="shared" si="47"/>
        <v>нд</v>
      </c>
      <c r="D28" s="205" t="str">
        <f t="shared" si="47"/>
        <v>нд</v>
      </c>
      <c r="E28" s="205" t="str">
        <f t="shared" si="47"/>
        <v>нд</v>
      </c>
      <c r="F28" s="205" t="str">
        <f t="shared" si="47"/>
        <v>нд</v>
      </c>
      <c r="G28" s="205" t="str">
        <f t="shared" si="47"/>
        <v>нд</v>
      </c>
      <c r="H28" s="205" t="str">
        <f t="shared" si="47"/>
        <v>нд</v>
      </c>
      <c r="I28" s="205" t="str">
        <f t="shared" si="47"/>
        <v>нд</v>
      </c>
      <c r="J28" s="205" t="str">
        <f t="shared" si="47"/>
        <v>нд</v>
      </c>
      <c r="K28" s="205" t="str">
        <f t="shared" si="47"/>
        <v>нд</v>
      </c>
      <c r="L28" s="205" t="str">
        <f t="shared" si="47"/>
        <v>нд</v>
      </c>
      <c r="M28" s="205" t="s">
        <v>526</v>
      </c>
      <c r="N28" s="205" t="s">
        <v>527</v>
      </c>
      <c r="O28" s="205" t="s">
        <v>514</v>
      </c>
      <c r="P28" s="206">
        <v>15902.09</v>
      </c>
      <c r="Q28" s="205" t="s">
        <v>515</v>
      </c>
      <c r="R28" s="206">
        <v>15902.09</v>
      </c>
      <c r="S28" s="205" t="s">
        <v>528</v>
      </c>
      <c r="T28" s="205" t="s">
        <v>528</v>
      </c>
      <c r="U28" s="205">
        <v>4</v>
      </c>
      <c r="V28" s="205">
        <v>14</v>
      </c>
      <c r="W28" s="205" t="s">
        <v>529</v>
      </c>
      <c r="X28" s="205" t="s">
        <v>530</v>
      </c>
      <c r="Y28" s="205" t="s">
        <v>531</v>
      </c>
      <c r="Z28" s="205">
        <v>1</v>
      </c>
      <c r="AA28" s="205" t="s">
        <v>532</v>
      </c>
      <c r="AB28" s="206">
        <v>8000</v>
      </c>
      <c r="AC28" s="205" t="s">
        <v>533</v>
      </c>
      <c r="AD28" s="206">
        <v>9600</v>
      </c>
      <c r="AE28" s="247">
        <f t="shared" ref="AE28:AE86" si="49">IF(IFERROR(AD28-AY28,"нд")&lt;0,0,IFERROR(AD28-AY28,"нд"))</f>
        <v>0</v>
      </c>
      <c r="AF28" s="205">
        <v>32211419762</v>
      </c>
      <c r="AG28" s="205" t="s">
        <v>521</v>
      </c>
      <c r="AH28" s="205" t="s">
        <v>534</v>
      </c>
      <c r="AI28" s="207">
        <v>44712</v>
      </c>
      <c r="AJ28" s="207">
        <v>44708</v>
      </c>
      <c r="AK28" s="207">
        <v>44736</v>
      </c>
      <c r="AL28" s="207">
        <v>44757</v>
      </c>
      <c r="AM28" s="205" t="s">
        <v>424</v>
      </c>
      <c r="AN28" s="205" t="s">
        <v>424</v>
      </c>
      <c r="AO28" s="205" t="s">
        <v>424</v>
      </c>
      <c r="AP28" s="205" t="s">
        <v>424</v>
      </c>
      <c r="AQ28" s="207">
        <v>44777</v>
      </c>
      <c r="AR28" s="207">
        <v>44777</v>
      </c>
      <c r="AS28" s="207">
        <v>44777</v>
      </c>
      <c r="AT28" s="207">
        <v>44777</v>
      </c>
      <c r="AU28" s="207">
        <v>45655</v>
      </c>
      <c r="AV28" s="205" t="s">
        <v>535</v>
      </c>
      <c r="AW28" s="205" t="s">
        <v>424</v>
      </c>
      <c r="AX28" s="206">
        <v>8600</v>
      </c>
      <c r="AY28" s="206">
        <v>10320</v>
      </c>
      <c r="AZ28" s="206" t="s">
        <v>536</v>
      </c>
      <c r="BA28" s="206" t="s">
        <v>526</v>
      </c>
      <c r="BB28" s="206" t="s">
        <v>533</v>
      </c>
      <c r="BC28" s="206" t="s">
        <v>537</v>
      </c>
      <c r="BD28" s="206" t="str">
        <f t="shared" ref="BD28:BD86" si="50">CONCATENATE(BB28,", ",BA28,", ",N28,", ","договор № ",BC28)</f>
        <v xml:space="preserve">ООО "Веллэнерджи", ПИР, Выполнение проектно-изыскательских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 договор № ИП-22-00214 от 04.08.2022 </v>
      </c>
    </row>
    <row r="29" spans="1:56" s="209" customFormat="1" ht="112.5" x14ac:dyDescent="0.25">
      <c r="A29" s="205">
        <v>3</v>
      </c>
      <c r="B29" s="205" t="str">
        <f t="shared" si="48"/>
        <v>нд</v>
      </c>
      <c r="C29" s="205" t="str">
        <f t="shared" si="47"/>
        <v>нд</v>
      </c>
      <c r="D29" s="205" t="str">
        <f t="shared" si="47"/>
        <v>нд</v>
      </c>
      <c r="E29" s="205" t="str">
        <f t="shared" si="47"/>
        <v>нд</v>
      </c>
      <c r="F29" s="205" t="str">
        <f t="shared" si="47"/>
        <v>нд</v>
      </c>
      <c r="G29" s="205" t="str">
        <f t="shared" si="47"/>
        <v>нд</v>
      </c>
      <c r="H29" s="205" t="str">
        <f t="shared" si="47"/>
        <v>нд</v>
      </c>
      <c r="I29" s="205" t="str">
        <f t="shared" si="47"/>
        <v>нд</v>
      </c>
      <c r="J29" s="205" t="str">
        <f t="shared" si="47"/>
        <v>нд</v>
      </c>
      <c r="K29" s="205" t="str">
        <f t="shared" si="47"/>
        <v>нд</v>
      </c>
      <c r="L29" s="205" t="str">
        <f t="shared" si="47"/>
        <v>нд</v>
      </c>
      <c r="M29" s="205" t="s">
        <v>512</v>
      </c>
      <c r="N29" s="205" t="s">
        <v>538</v>
      </c>
      <c r="O29" s="205" t="s">
        <v>514</v>
      </c>
      <c r="P29" s="206">
        <v>27104.48</v>
      </c>
      <c r="Q29" s="205" t="s">
        <v>515</v>
      </c>
      <c r="R29" s="206">
        <v>27104.48</v>
      </c>
      <c r="S29" s="205" t="s">
        <v>539</v>
      </c>
      <c r="T29" s="205" t="s">
        <v>539</v>
      </c>
      <c r="U29" s="205">
        <v>3</v>
      </c>
      <c r="V29" s="205">
        <v>3</v>
      </c>
      <c r="W29" s="205" t="s">
        <v>540</v>
      </c>
      <c r="X29" s="205">
        <v>27104.48</v>
      </c>
      <c r="Y29" s="205" t="s">
        <v>541</v>
      </c>
      <c r="Z29" s="205">
        <v>1</v>
      </c>
      <c r="AA29" s="205">
        <v>26968.955000000002</v>
      </c>
      <c r="AB29" s="206">
        <v>26968.955000000002</v>
      </c>
      <c r="AC29" s="205" t="s">
        <v>542</v>
      </c>
      <c r="AD29" s="206">
        <v>32362.745999999999</v>
      </c>
      <c r="AE29" s="247">
        <f t="shared" si="49"/>
        <v>0</v>
      </c>
      <c r="AF29" s="205">
        <v>32312762590</v>
      </c>
      <c r="AG29" s="205" t="s">
        <v>521</v>
      </c>
      <c r="AH29" s="205" t="s">
        <v>534</v>
      </c>
      <c r="AI29" s="207">
        <v>45199</v>
      </c>
      <c r="AJ29" s="207">
        <v>45183</v>
      </c>
      <c r="AK29" s="207">
        <v>45192</v>
      </c>
      <c r="AL29" s="207">
        <v>45205</v>
      </c>
      <c r="AM29" s="205" t="s">
        <v>424</v>
      </c>
      <c r="AN29" s="205" t="s">
        <v>424</v>
      </c>
      <c r="AO29" s="205" t="s">
        <v>424</v>
      </c>
      <c r="AP29" s="205" t="s">
        <v>424</v>
      </c>
      <c r="AQ29" s="207">
        <v>45225</v>
      </c>
      <c r="AR29" s="207">
        <v>45223</v>
      </c>
      <c r="AS29" s="207">
        <v>45225</v>
      </c>
      <c r="AT29" s="207">
        <v>45223</v>
      </c>
      <c r="AU29" s="207">
        <v>45288</v>
      </c>
      <c r="AV29" s="205" t="s">
        <v>424</v>
      </c>
      <c r="AW29" s="205" t="s">
        <v>424</v>
      </c>
      <c r="AX29" s="206">
        <v>26968.954999999998</v>
      </c>
      <c r="AY29" s="206">
        <v>32362.745999999999</v>
      </c>
      <c r="AZ29" s="206" t="s">
        <v>523</v>
      </c>
      <c r="BA29" s="206" t="s">
        <v>512</v>
      </c>
      <c r="BB29" s="206" t="s">
        <v>542</v>
      </c>
      <c r="BC29" s="206" t="s">
        <v>543</v>
      </c>
      <c r="BD29" s="206" t="str">
        <f t="shared" si="50"/>
        <v>ОБЩЕСТВО С ОГРАНИЧЕННОЙ ОТВЕТСТВЕННОСТЬЮ "ИНЖЕНЕРНЫЙ ЦЕНТР СИБИРИ", ТМЦ, Поставка реакторов и оборудования к ним, договор № ПД-23-00310 от 24.10.2023</v>
      </c>
    </row>
    <row r="30" spans="1:56" s="209" customFormat="1" ht="112.5" x14ac:dyDescent="0.25">
      <c r="A30" s="205">
        <v>4</v>
      </c>
      <c r="B30" s="205" t="str">
        <f t="shared" si="48"/>
        <v>нд</v>
      </c>
      <c r="C30" s="205" t="str">
        <f t="shared" si="47"/>
        <v>нд</v>
      </c>
      <c r="D30" s="205" t="str">
        <f t="shared" si="47"/>
        <v>нд</v>
      </c>
      <c r="E30" s="205" t="str">
        <f t="shared" si="47"/>
        <v>нд</v>
      </c>
      <c r="F30" s="205" t="str">
        <f t="shared" si="47"/>
        <v>нд</v>
      </c>
      <c r="G30" s="205" t="str">
        <f t="shared" si="47"/>
        <v>нд</v>
      </c>
      <c r="H30" s="205" t="str">
        <f t="shared" si="47"/>
        <v>нд</v>
      </c>
      <c r="I30" s="205" t="str">
        <f t="shared" si="47"/>
        <v>нд</v>
      </c>
      <c r="J30" s="205" t="str">
        <f t="shared" si="47"/>
        <v>нд</v>
      </c>
      <c r="K30" s="205" t="str">
        <f t="shared" si="47"/>
        <v>нд</v>
      </c>
      <c r="L30" s="205" t="str">
        <f t="shared" si="47"/>
        <v>нд</v>
      </c>
      <c r="M30" s="205" t="s">
        <v>512</v>
      </c>
      <c r="N30" s="205" t="s">
        <v>544</v>
      </c>
      <c r="O30" s="205" t="s">
        <v>514</v>
      </c>
      <c r="P30" s="206">
        <v>2150</v>
      </c>
      <c r="Q30" s="205" t="s">
        <v>515</v>
      </c>
      <c r="R30" s="206">
        <v>2150</v>
      </c>
      <c r="S30" s="205" t="s">
        <v>545</v>
      </c>
      <c r="T30" s="205" t="s">
        <v>545</v>
      </c>
      <c r="U30" s="205">
        <v>4</v>
      </c>
      <c r="V30" s="205">
        <v>2</v>
      </c>
      <c r="W30" s="205" t="s">
        <v>546</v>
      </c>
      <c r="X30" s="205" t="s">
        <v>547</v>
      </c>
      <c r="Y30" s="205" t="s">
        <v>548</v>
      </c>
      <c r="Z30" s="205">
        <v>1</v>
      </c>
      <c r="AA30" s="205">
        <v>2000</v>
      </c>
      <c r="AB30" s="206">
        <v>2000</v>
      </c>
      <c r="AC30" s="205" t="s">
        <v>549</v>
      </c>
      <c r="AD30" s="206">
        <v>2400</v>
      </c>
      <c r="AE30" s="247">
        <f t="shared" si="49"/>
        <v>0</v>
      </c>
      <c r="AF30" s="205">
        <v>32312767453</v>
      </c>
      <c r="AG30" s="205" t="s">
        <v>521</v>
      </c>
      <c r="AH30" s="205" t="s">
        <v>534</v>
      </c>
      <c r="AI30" s="207">
        <v>45199</v>
      </c>
      <c r="AJ30" s="207">
        <v>45184</v>
      </c>
      <c r="AK30" s="207">
        <v>45195</v>
      </c>
      <c r="AL30" s="207">
        <v>45205</v>
      </c>
      <c r="AM30" s="205" t="s">
        <v>424</v>
      </c>
      <c r="AN30" s="205" t="s">
        <v>424</v>
      </c>
      <c r="AO30" s="205" t="s">
        <v>424</v>
      </c>
      <c r="AP30" s="205" t="s">
        <v>424</v>
      </c>
      <c r="AQ30" s="207">
        <v>45225</v>
      </c>
      <c r="AR30" s="207">
        <v>45218</v>
      </c>
      <c r="AS30" s="207">
        <v>45225</v>
      </c>
      <c r="AT30" s="207">
        <v>45218</v>
      </c>
      <c r="AU30" s="207">
        <v>45288</v>
      </c>
      <c r="AV30" s="205" t="s">
        <v>424</v>
      </c>
      <c r="AW30" s="205" t="s">
        <v>424</v>
      </c>
      <c r="AX30" s="206">
        <v>2000</v>
      </c>
      <c r="AY30" s="206">
        <v>2400</v>
      </c>
      <c r="AZ30" s="206" t="s">
        <v>523</v>
      </c>
      <c r="BA30" s="206" t="s">
        <v>512</v>
      </c>
      <c r="BB30" s="206" t="s">
        <v>549</v>
      </c>
      <c r="BC30" s="206" t="s">
        <v>550</v>
      </c>
      <c r="BD30" s="206" t="str">
        <f t="shared" si="50"/>
        <v>ОБЩЕСТВО С ОГРАНИЧЕННОЙ ОТВЕТСТВЕННОСТЬЮ ТК "ЭНЕРГООБОРУДОВАНИЕ", ТМЦ, Поставка трансформаторов собственных нужд, договор № ПД-23-00311 от 20.10.2023</v>
      </c>
    </row>
    <row r="31" spans="1:56" s="209" customFormat="1" ht="112.5" x14ac:dyDescent="0.25">
      <c r="A31" s="205">
        <v>5</v>
      </c>
      <c r="B31" s="205" t="str">
        <f t="shared" si="48"/>
        <v>нд</v>
      </c>
      <c r="C31" s="205" t="str">
        <f t="shared" si="47"/>
        <v>нд</v>
      </c>
      <c r="D31" s="205" t="str">
        <f t="shared" si="47"/>
        <v>нд</v>
      </c>
      <c r="E31" s="205" t="str">
        <f t="shared" si="47"/>
        <v>нд</v>
      </c>
      <c r="F31" s="205" t="str">
        <f t="shared" si="47"/>
        <v>нд</v>
      </c>
      <c r="G31" s="205" t="str">
        <f t="shared" si="47"/>
        <v>нд</v>
      </c>
      <c r="H31" s="205" t="str">
        <f t="shared" si="47"/>
        <v>нд</v>
      </c>
      <c r="I31" s="205" t="str">
        <f t="shared" si="47"/>
        <v>нд</v>
      </c>
      <c r="J31" s="205" t="str">
        <f t="shared" si="47"/>
        <v>нд</v>
      </c>
      <c r="K31" s="205" t="str">
        <f t="shared" si="47"/>
        <v>нд</v>
      </c>
      <c r="L31" s="205" t="str">
        <f t="shared" si="47"/>
        <v>нд</v>
      </c>
      <c r="M31" s="205" t="s">
        <v>551</v>
      </c>
      <c r="N31" s="205" t="s">
        <v>552</v>
      </c>
      <c r="O31" s="205" t="s">
        <v>514</v>
      </c>
      <c r="P31" s="206">
        <v>244698.08</v>
      </c>
      <c r="Q31" s="205" t="s">
        <v>515</v>
      </c>
      <c r="R31" s="206">
        <v>244698.08</v>
      </c>
      <c r="S31" s="205" t="s">
        <v>553</v>
      </c>
      <c r="T31" s="205" t="s">
        <v>553</v>
      </c>
      <c r="U31" s="205">
        <v>3</v>
      </c>
      <c r="V31" s="205">
        <v>3</v>
      </c>
      <c r="W31" s="205" t="s">
        <v>554</v>
      </c>
      <c r="X31" s="205" t="s">
        <v>555</v>
      </c>
      <c r="Y31" s="205" t="s">
        <v>556</v>
      </c>
      <c r="Z31" s="205">
        <v>1</v>
      </c>
      <c r="AA31" s="205">
        <v>243698.07500000001</v>
      </c>
      <c r="AB31" s="206">
        <v>243698.07500000001</v>
      </c>
      <c r="AC31" s="205" t="s">
        <v>557</v>
      </c>
      <c r="AD31" s="206">
        <v>292437.69</v>
      </c>
      <c r="AE31" s="247">
        <f t="shared" si="49"/>
        <v>50713.695760000002</v>
      </c>
      <c r="AF31" s="205">
        <v>32313152004</v>
      </c>
      <c r="AG31" s="205" t="s">
        <v>521</v>
      </c>
      <c r="AH31" s="205" t="s">
        <v>534</v>
      </c>
      <c r="AI31" s="207">
        <v>45291</v>
      </c>
      <c r="AJ31" s="207">
        <v>45289</v>
      </c>
      <c r="AK31" s="207">
        <v>45316</v>
      </c>
      <c r="AL31" s="207">
        <v>45336</v>
      </c>
      <c r="AM31" s="205" t="s">
        <v>424</v>
      </c>
      <c r="AN31" s="205" t="s">
        <v>424</v>
      </c>
      <c r="AO31" s="205" t="s">
        <v>424</v>
      </c>
      <c r="AP31" s="205" t="s">
        <v>424</v>
      </c>
      <c r="AQ31" s="207" t="s">
        <v>558</v>
      </c>
      <c r="AR31" s="207">
        <v>45369</v>
      </c>
      <c r="AS31" s="207">
        <v>45368</v>
      </c>
      <c r="AT31" s="207">
        <v>45369</v>
      </c>
      <c r="AU31" s="207">
        <v>46021</v>
      </c>
      <c r="AV31" s="205" t="s">
        <v>559</v>
      </c>
      <c r="AW31" s="205" t="s">
        <v>424</v>
      </c>
      <c r="AX31" s="206">
        <v>191555.18772999998</v>
      </c>
      <c r="AY31" s="206">
        <v>241723.99424</v>
      </c>
      <c r="AZ31" s="206" t="s">
        <v>536</v>
      </c>
      <c r="BA31" s="206" t="s">
        <v>551</v>
      </c>
      <c r="BB31" s="206" t="s">
        <v>557</v>
      </c>
      <c r="BC31" s="206" t="s">
        <v>560</v>
      </c>
      <c r="BD31" s="206" t="str">
        <f t="shared" si="50"/>
        <v>ОБЩЕСТВО С ОГРАНИЧЕННОЙ ОТВЕТСТВЕННОСТЬЮ "ВЕЛЛЭНЕРДЖИ",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здания ОПУ-ЗРУ комплектно с оборудованием, договор № ИП-24-00029 от 18.03.2024</v>
      </c>
    </row>
    <row r="32" spans="1:56" s="209" customFormat="1" ht="112.5" x14ac:dyDescent="0.25">
      <c r="A32" s="205">
        <v>6</v>
      </c>
      <c r="B32" s="205" t="str">
        <f t="shared" si="48"/>
        <v>нд</v>
      </c>
      <c r="C32" s="205" t="str">
        <f t="shared" si="47"/>
        <v>нд</v>
      </c>
      <c r="D32" s="205" t="str">
        <f t="shared" si="47"/>
        <v>нд</v>
      </c>
      <c r="E32" s="205" t="str">
        <f t="shared" si="47"/>
        <v>нд</v>
      </c>
      <c r="F32" s="205" t="str">
        <f t="shared" si="47"/>
        <v>нд</v>
      </c>
      <c r="G32" s="205" t="str">
        <f t="shared" si="47"/>
        <v>нд</v>
      </c>
      <c r="H32" s="205" t="str">
        <f t="shared" si="47"/>
        <v>нд</v>
      </c>
      <c r="I32" s="205" t="str">
        <f t="shared" si="47"/>
        <v>нд</v>
      </c>
      <c r="J32" s="205" t="str">
        <f t="shared" si="47"/>
        <v>нд</v>
      </c>
      <c r="K32" s="205" t="str">
        <f t="shared" si="47"/>
        <v>нд</v>
      </c>
      <c r="L32" s="205" t="str">
        <f t="shared" si="47"/>
        <v>нд</v>
      </c>
      <c r="M32" s="205" t="s">
        <v>512</v>
      </c>
      <c r="N32" s="205" t="s">
        <v>561</v>
      </c>
      <c r="O32" s="205" t="s">
        <v>514</v>
      </c>
      <c r="P32" s="206">
        <v>11634</v>
      </c>
      <c r="Q32" s="205" t="s">
        <v>515</v>
      </c>
      <c r="R32" s="206">
        <v>11634</v>
      </c>
      <c r="S32" s="205" t="s">
        <v>553</v>
      </c>
      <c r="T32" s="205" t="s">
        <v>553</v>
      </c>
      <c r="U32" s="205">
        <v>3</v>
      </c>
      <c r="V32" s="205">
        <v>3</v>
      </c>
      <c r="W32" s="205" t="s">
        <v>562</v>
      </c>
      <c r="X32" s="205" t="s">
        <v>563</v>
      </c>
      <c r="Y32" s="205" t="s">
        <v>564</v>
      </c>
      <c r="Z32" s="205">
        <v>1</v>
      </c>
      <c r="AA32" s="205" t="s">
        <v>565</v>
      </c>
      <c r="AB32" s="206">
        <v>11549</v>
      </c>
      <c r="AC32" s="205" t="s">
        <v>566</v>
      </c>
      <c r="AD32" s="206">
        <v>13858.8</v>
      </c>
      <c r="AE32" s="247">
        <f t="shared" si="49"/>
        <v>0</v>
      </c>
      <c r="AF32" s="205">
        <v>32413388441</v>
      </c>
      <c r="AG32" s="205" t="s">
        <v>521</v>
      </c>
      <c r="AH32" s="205" t="s">
        <v>534</v>
      </c>
      <c r="AI32" s="207">
        <v>45382</v>
      </c>
      <c r="AJ32" s="207">
        <v>45366</v>
      </c>
      <c r="AK32" s="207">
        <v>45376</v>
      </c>
      <c r="AL32" s="207">
        <v>45399</v>
      </c>
      <c r="AM32" s="205" t="s">
        <v>424</v>
      </c>
      <c r="AN32" s="205" t="s">
        <v>424</v>
      </c>
      <c r="AO32" s="205" t="s">
        <v>424</v>
      </c>
      <c r="AP32" s="205" t="s">
        <v>424</v>
      </c>
      <c r="AQ32" s="207">
        <v>45419</v>
      </c>
      <c r="AR32" s="207">
        <v>45414</v>
      </c>
      <c r="AS32" s="207">
        <v>45419</v>
      </c>
      <c r="AT32" s="207">
        <v>45414</v>
      </c>
      <c r="AU32" s="207">
        <v>45534</v>
      </c>
      <c r="AV32" s="205" t="s">
        <v>424</v>
      </c>
      <c r="AW32" s="205" t="s">
        <v>424</v>
      </c>
      <c r="AX32" s="206">
        <v>11549</v>
      </c>
      <c r="AY32" s="206">
        <v>13858.8</v>
      </c>
      <c r="AZ32" s="206" t="s">
        <v>523</v>
      </c>
      <c r="BA32" s="206" t="s">
        <v>512</v>
      </c>
      <c r="BB32" s="206" t="s">
        <v>567</v>
      </c>
      <c r="BC32" s="206" t="s">
        <v>568</v>
      </c>
      <c r="BD32" s="206" t="str">
        <f t="shared" si="50"/>
        <v>ООО «ЭКРА-ВОСТОК», ТМЦ, Поставка шкафов защит, договор № ПД-24-00091 от 02.05.2024</v>
      </c>
    </row>
    <row r="33" spans="1:56" s="209" customFormat="1" ht="112.5" x14ac:dyDescent="0.25">
      <c r="A33" s="205">
        <v>7</v>
      </c>
      <c r="B33" s="205" t="str">
        <f t="shared" si="48"/>
        <v>нд</v>
      </c>
      <c r="C33" s="205" t="str">
        <f t="shared" si="47"/>
        <v>нд</v>
      </c>
      <c r="D33" s="205" t="str">
        <f t="shared" si="47"/>
        <v>нд</v>
      </c>
      <c r="E33" s="205" t="str">
        <f t="shared" si="47"/>
        <v>нд</v>
      </c>
      <c r="F33" s="205" t="str">
        <f t="shared" si="47"/>
        <v>нд</v>
      </c>
      <c r="G33" s="205" t="str">
        <f t="shared" si="47"/>
        <v>нд</v>
      </c>
      <c r="H33" s="205" t="str">
        <f t="shared" si="47"/>
        <v>нд</v>
      </c>
      <c r="I33" s="205" t="str">
        <f t="shared" si="47"/>
        <v>нд</v>
      </c>
      <c r="J33" s="205" t="str">
        <f t="shared" si="47"/>
        <v>нд</v>
      </c>
      <c r="K33" s="205" t="str">
        <f t="shared" si="47"/>
        <v>нд</v>
      </c>
      <c r="L33" s="205" t="str">
        <f t="shared" si="47"/>
        <v>нд</v>
      </c>
      <c r="M33" s="205" t="s">
        <v>512</v>
      </c>
      <c r="N33" s="205" t="s">
        <v>569</v>
      </c>
      <c r="O33" s="205" t="s">
        <v>514</v>
      </c>
      <c r="P33" s="206">
        <v>54042.5</v>
      </c>
      <c r="Q33" s="205" t="s">
        <v>515</v>
      </c>
      <c r="R33" s="206">
        <v>54042.5</v>
      </c>
      <c r="S33" s="205" t="s">
        <v>553</v>
      </c>
      <c r="T33" s="205" t="s">
        <v>553</v>
      </c>
      <c r="U33" s="205">
        <v>3</v>
      </c>
      <c r="V33" s="205">
        <v>1</v>
      </c>
      <c r="W33" s="205" t="s">
        <v>557</v>
      </c>
      <c r="X33" s="205">
        <v>54042</v>
      </c>
      <c r="Y33" s="205" t="s">
        <v>555</v>
      </c>
      <c r="Z33" s="205">
        <v>1</v>
      </c>
      <c r="AA33" s="205">
        <v>53900</v>
      </c>
      <c r="AB33" s="206">
        <v>53900</v>
      </c>
      <c r="AC33" s="205" t="s">
        <v>557</v>
      </c>
      <c r="AD33" s="206">
        <v>64680</v>
      </c>
      <c r="AE33" s="247">
        <f t="shared" si="49"/>
        <v>3395.4000000000015</v>
      </c>
      <c r="AF33" s="205">
        <v>32413447924</v>
      </c>
      <c r="AG33" s="205" t="s">
        <v>521</v>
      </c>
      <c r="AH33" s="205" t="s">
        <v>534</v>
      </c>
      <c r="AI33" s="207">
        <v>45382</v>
      </c>
      <c r="AJ33" s="207">
        <v>45380</v>
      </c>
      <c r="AK33" s="207">
        <v>45397</v>
      </c>
      <c r="AL33" s="207">
        <v>45409</v>
      </c>
      <c r="AM33" s="205" t="s">
        <v>424</v>
      </c>
      <c r="AN33" s="205" t="s">
        <v>424</v>
      </c>
      <c r="AO33" s="205" t="s">
        <v>424</v>
      </c>
      <c r="AP33" s="205" t="s">
        <v>424</v>
      </c>
      <c r="AQ33" s="207">
        <v>45429</v>
      </c>
      <c r="AR33" s="207">
        <v>45427</v>
      </c>
      <c r="AS33" s="207">
        <v>45429</v>
      </c>
      <c r="AT33" s="207">
        <v>45427</v>
      </c>
      <c r="AU33" s="207">
        <v>45960</v>
      </c>
      <c r="AV33" s="205" t="s">
        <v>559</v>
      </c>
      <c r="AW33" s="205" t="s">
        <v>424</v>
      </c>
      <c r="AX33" s="206">
        <v>52650</v>
      </c>
      <c r="AY33" s="206">
        <v>61284.6</v>
      </c>
      <c r="AZ33" s="206" t="s">
        <v>523</v>
      </c>
      <c r="BA33" s="206" t="s">
        <v>512</v>
      </c>
      <c r="BB33" s="206" t="s">
        <v>557</v>
      </c>
      <c r="BC33" s="206" t="s">
        <v>570</v>
      </c>
      <c r="BD33" s="206" t="str">
        <f t="shared" si="50"/>
        <v>ОБЩЕСТВО С ОГРАНИЧЕННОЙ ОТВЕТСТВЕННОСТЬЮ "ВЕЛЛЭНЕРДЖИ", ТМЦ, Поставка токопровода, договор № ПД-24-00100 от 15.05.2024</v>
      </c>
    </row>
    <row r="34" spans="1:56" s="209" customFormat="1" ht="112.5" x14ac:dyDescent="0.25">
      <c r="A34" s="205">
        <v>8</v>
      </c>
      <c r="B34" s="205" t="str">
        <f t="shared" si="48"/>
        <v>нд</v>
      </c>
      <c r="C34" s="205" t="str">
        <f t="shared" si="47"/>
        <v>нд</v>
      </c>
      <c r="D34" s="205" t="str">
        <f t="shared" si="47"/>
        <v>нд</v>
      </c>
      <c r="E34" s="205" t="str">
        <f t="shared" si="47"/>
        <v>нд</v>
      </c>
      <c r="F34" s="205" t="str">
        <f t="shared" si="47"/>
        <v>нд</v>
      </c>
      <c r="G34" s="205" t="str">
        <f t="shared" si="47"/>
        <v>нд</v>
      </c>
      <c r="H34" s="205" t="str">
        <f t="shared" si="47"/>
        <v>нд</v>
      </c>
      <c r="I34" s="205" t="str">
        <f t="shared" si="47"/>
        <v>нд</v>
      </c>
      <c r="J34" s="205" t="str">
        <f t="shared" si="47"/>
        <v>нд</v>
      </c>
      <c r="K34" s="205" t="str">
        <f t="shared" si="47"/>
        <v>нд</v>
      </c>
      <c r="L34" s="205" t="str">
        <f t="shared" si="47"/>
        <v>нд</v>
      </c>
      <c r="M34" s="205" t="s">
        <v>551</v>
      </c>
      <c r="N34" s="205" t="s">
        <v>571</v>
      </c>
      <c r="O34" s="205" t="s">
        <v>514</v>
      </c>
      <c r="P34" s="206">
        <v>803.1</v>
      </c>
      <c r="Q34" s="205" t="s">
        <v>515</v>
      </c>
      <c r="R34" s="206">
        <v>803.1</v>
      </c>
      <c r="S34" s="205" t="s">
        <v>553</v>
      </c>
      <c r="T34" s="205" t="s">
        <v>553</v>
      </c>
      <c r="U34" s="205">
        <v>3</v>
      </c>
      <c r="V34" s="205">
        <v>1</v>
      </c>
      <c r="W34" s="205" t="s">
        <v>557</v>
      </c>
      <c r="X34" s="205">
        <v>803.1</v>
      </c>
      <c r="Y34" s="205" t="s">
        <v>555</v>
      </c>
      <c r="Z34" s="205">
        <v>1</v>
      </c>
      <c r="AA34" s="205">
        <v>800</v>
      </c>
      <c r="AB34" s="206">
        <v>800</v>
      </c>
      <c r="AC34" s="205" t="s">
        <v>557</v>
      </c>
      <c r="AD34" s="206">
        <v>960</v>
      </c>
      <c r="AE34" s="247">
        <f t="shared" si="49"/>
        <v>0</v>
      </c>
      <c r="AF34" s="205">
        <v>32413574883</v>
      </c>
      <c r="AG34" s="205" t="s">
        <v>521</v>
      </c>
      <c r="AH34" s="205" t="s">
        <v>534</v>
      </c>
      <c r="AI34" s="207">
        <v>45443</v>
      </c>
      <c r="AJ34" s="207">
        <v>45418</v>
      </c>
      <c r="AK34" s="207">
        <v>45427</v>
      </c>
      <c r="AL34" s="207">
        <v>45433</v>
      </c>
      <c r="AM34" s="205" t="s">
        <v>424</v>
      </c>
      <c r="AN34" s="205" t="s">
        <v>424</v>
      </c>
      <c r="AO34" s="205" t="s">
        <v>424</v>
      </c>
      <c r="AP34" s="205" t="s">
        <v>424</v>
      </c>
      <c r="AQ34" s="207">
        <v>45453</v>
      </c>
      <c r="AR34" s="207">
        <v>45450</v>
      </c>
      <c r="AS34" s="207">
        <v>45453</v>
      </c>
      <c r="AT34" s="207">
        <v>45450</v>
      </c>
      <c r="AU34" s="207">
        <v>46021</v>
      </c>
      <c r="AV34" s="205" t="s">
        <v>559</v>
      </c>
      <c r="AW34" s="205" t="s">
        <v>424</v>
      </c>
      <c r="AX34" s="206">
        <v>800</v>
      </c>
      <c r="AY34" s="206">
        <v>960</v>
      </c>
      <c r="AZ34" s="206" t="s">
        <v>536</v>
      </c>
      <c r="BA34" s="206" t="s">
        <v>551</v>
      </c>
      <c r="BB34" s="206" t="s">
        <v>572</v>
      </c>
      <c r="BC34" s="206" t="s">
        <v>573</v>
      </c>
      <c r="BD34" s="206" t="str">
        <f t="shared" si="50"/>
        <v xml:space="preserve">	ОБЩЕСТВО С ОГРАНИЧЕННОЙ ОТВЕТСТВЕННОСТЬЮ "ВЕЛЛЭНЕРДЖИ",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переноса мачты молниеотвода., договор № ИП-24-00125 от 07.06.2024</v>
      </c>
    </row>
    <row r="35" spans="1:56" s="209" customFormat="1" ht="112.5" x14ac:dyDescent="0.25">
      <c r="A35" s="205">
        <v>9</v>
      </c>
      <c r="B35" s="205" t="str">
        <f t="shared" si="48"/>
        <v>нд</v>
      </c>
      <c r="C35" s="205" t="str">
        <f t="shared" si="47"/>
        <v>нд</v>
      </c>
      <c r="D35" s="205" t="str">
        <f t="shared" si="47"/>
        <v>нд</v>
      </c>
      <c r="E35" s="205" t="str">
        <f t="shared" si="47"/>
        <v>нд</v>
      </c>
      <c r="F35" s="205" t="str">
        <f t="shared" si="47"/>
        <v>нд</v>
      </c>
      <c r="G35" s="205" t="str">
        <f t="shared" si="47"/>
        <v>нд</v>
      </c>
      <c r="H35" s="205" t="str">
        <f t="shared" si="47"/>
        <v>нд</v>
      </c>
      <c r="I35" s="205" t="str">
        <f t="shared" si="47"/>
        <v>нд</v>
      </c>
      <c r="J35" s="205" t="str">
        <f t="shared" si="47"/>
        <v>нд</v>
      </c>
      <c r="K35" s="205" t="str">
        <f t="shared" si="47"/>
        <v>нд</v>
      </c>
      <c r="L35" s="205" t="str">
        <f t="shared" si="47"/>
        <v>нд</v>
      </c>
      <c r="M35" s="205" t="s">
        <v>551</v>
      </c>
      <c r="N35" s="205" t="s">
        <v>574</v>
      </c>
      <c r="O35" s="205" t="s">
        <v>514</v>
      </c>
      <c r="P35" s="206">
        <v>12172.18</v>
      </c>
      <c r="Q35" s="205" t="s">
        <v>515</v>
      </c>
      <c r="R35" s="206">
        <v>12172.18</v>
      </c>
      <c r="S35" s="205" t="s">
        <v>528</v>
      </c>
      <c r="T35" s="205" t="s">
        <v>528</v>
      </c>
      <c r="U35" s="205">
        <v>3</v>
      </c>
      <c r="V35" s="205">
        <v>1</v>
      </c>
      <c r="W35" s="205" t="s">
        <v>575</v>
      </c>
      <c r="X35" s="205">
        <v>12172.18</v>
      </c>
      <c r="Y35" s="205" t="s">
        <v>555</v>
      </c>
      <c r="Z35" s="205">
        <v>1</v>
      </c>
      <c r="AA35" s="205">
        <v>12172.18</v>
      </c>
      <c r="AB35" s="206">
        <v>12172.18</v>
      </c>
      <c r="AC35" s="205" t="s">
        <v>575</v>
      </c>
      <c r="AD35" s="206">
        <v>14606.616</v>
      </c>
      <c r="AE35" s="247">
        <f t="shared" si="49"/>
        <v>14606.616</v>
      </c>
      <c r="AF35" s="205">
        <v>32413654956</v>
      </c>
      <c r="AG35" s="205" t="s">
        <v>521</v>
      </c>
      <c r="AH35" s="205" t="s">
        <v>534</v>
      </c>
      <c r="AI35" s="207">
        <v>45443</v>
      </c>
      <c r="AJ35" s="207">
        <v>45442</v>
      </c>
      <c r="AK35" s="207">
        <v>45470</v>
      </c>
      <c r="AL35" s="207">
        <v>45483</v>
      </c>
      <c r="AM35" s="205" t="s">
        <v>424</v>
      </c>
      <c r="AN35" s="205" t="s">
        <v>424</v>
      </c>
      <c r="AO35" s="205" t="s">
        <v>424</v>
      </c>
      <c r="AP35" s="205" t="s">
        <v>424</v>
      </c>
      <c r="AQ35" s="207">
        <v>45503</v>
      </c>
      <c r="AR35" s="207">
        <v>45503</v>
      </c>
      <c r="AS35" s="207">
        <v>45503</v>
      </c>
      <c r="AT35" s="207">
        <v>45503</v>
      </c>
      <c r="AU35" s="207">
        <v>46021</v>
      </c>
      <c r="AV35" s="205" t="s">
        <v>559</v>
      </c>
      <c r="AW35" s="205" t="s">
        <v>424</v>
      </c>
      <c r="AX35" s="206">
        <v>0</v>
      </c>
      <c r="AY35" s="206">
        <v>0</v>
      </c>
      <c r="AZ35" s="206" t="s">
        <v>536</v>
      </c>
      <c r="BA35" s="206" t="s">
        <v>551</v>
      </c>
      <c r="BB35" s="206" t="s">
        <v>575</v>
      </c>
      <c r="BC35" s="206" t="s">
        <v>576</v>
      </c>
      <c r="BD35" s="206" t="str">
        <f t="shared" si="50"/>
        <v>АКЦИОНЕРНОЕ ОБЩЕСТВО "РЕМОНТЭНЕРГОМОНТАЖ И СЕРВИС",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перемещения трансформаторв 1Т-40., договор № ИП-24-00160 от 30.07.2024</v>
      </c>
    </row>
    <row r="36" spans="1:56" s="209" customFormat="1" ht="112.5" x14ac:dyDescent="0.25">
      <c r="A36" s="205">
        <v>10</v>
      </c>
      <c r="B36" s="205" t="str">
        <f t="shared" si="48"/>
        <v>нд</v>
      </c>
      <c r="C36" s="205" t="str">
        <f t="shared" si="47"/>
        <v>нд</v>
      </c>
      <c r="D36" s="205" t="str">
        <f t="shared" si="47"/>
        <v>нд</v>
      </c>
      <c r="E36" s="205" t="str">
        <f t="shared" si="47"/>
        <v>нд</v>
      </c>
      <c r="F36" s="205" t="str">
        <f t="shared" si="47"/>
        <v>нд</v>
      </c>
      <c r="G36" s="205" t="str">
        <f t="shared" si="47"/>
        <v>нд</v>
      </c>
      <c r="H36" s="205" t="str">
        <f t="shared" si="47"/>
        <v>нд</v>
      </c>
      <c r="I36" s="205" t="str">
        <f t="shared" si="47"/>
        <v>нд</v>
      </c>
      <c r="J36" s="205" t="str">
        <f t="shared" si="47"/>
        <v>нд</v>
      </c>
      <c r="K36" s="205" t="str">
        <f t="shared" si="47"/>
        <v>нд</v>
      </c>
      <c r="L36" s="205" t="str">
        <f t="shared" si="47"/>
        <v>нд</v>
      </c>
      <c r="M36" s="205" t="s">
        <v>577</v>
      </c>
      <c r="N36" s="205" t="s">
        <v>578</v>
      </c>
      <c r="O36" s="205" t="s">
        <v>514</v>
      </c>
      <c r="P36" s="206">
        <v>133419.39251999999</v>
      </c>
      <c r="Q36" s="205" t="s">
        <v>515</v>
      </c>
      <c r="R36" s="206">
        <v>133419.39251999999</v>
      </c>
      <c r="S36" s="205" t="s">
        <v>528</v>
      </c>
      <c r="T36" s="205" t="s">
        <v>528</v>
      </c>
      <c r="U36" s="205">
        <v>3</v>
      </c>
      <c r="V36" s="205" t="s">
        <v>424</v>
      </c>
      <c r="W36" s="205" t="s">
        <v>555</v>
      </c>
      <c r="X36" s="205" t="s">
        <v>555</v>
      </c>
      <c r="Y36" s="205" t="s">
        <v>555</v>
      </c>
      <c r="Z36" s="205" t="s">
        <v>555</v>
      </c>
      <c r="AA36" s="205" t="s">
        <v>555</v>
      </c>
      <c r="AB36" s="206" t="s">
        <v>555</v>
      </c>
      <c r="AC36" s="205" t="s">
        <v>555</v>
      </c>
      <c r="AD36" s="206" t="s">
        <v>555</v>
      </c>
      <c r="AE36" s="247" t="str">
        <f t="shared" si="49"/>
        <v>нд</v>
      </c>
      <c r="AF36" s="205">
        <v>32414240361</v>
      </c>
      <c r="AG36" s="205" t="s">
        <v>521</v>
      </c>
      <c r="AH36" s="205" t="s">
        <v>534</v>
      </c>
      <c r="AI36" s="207">
        <v>45626</v>
      </c>
      <c r="AJ36" s="207">
        <v>45621</v>
      </c>
      <c r="AK36" s="207">
        <v>45637</v>
      </c>
      <c r="AL36" s="207">
        <v>45681</v>
      </c>
      <c r="AM36" s="205" t="s">
        <v>424</v>
      </c>
      <c r="AN36" s="205" t="s">
        <v>424</v>
      </c>
      <c r="AO36" s="205" t="s">
        <v>424</v>
      </c>
      <c r="AP36" s="205" t="s">
        <v>424</v>
      </c>
      <c r="AQ36" s="207" t="s">
        <v>555</v>
      </c>
      <c r="AR36" s="207" t="s">
        <v>555</v>
      </c>
      <c r="AS36" s="207" t="s">
        <v>555</v>
      </c>
      <c r="AT36" s="207" t="s">
        <v>555</v>
      </c>
      <c r="AU36" s="207" t="s">
        <v>555</v>
      </c>
      <c r="AV36" s="205" t="s">
        <v>424</v>
      </c>
      <c r="AW36" s="205" t="s">
        <v>424</v>
      </c>
      <c r="AX36" s="206">
        <v>0</v>
      </c>
      <c r="AY36" s="206">
        <v>0</v>
      </c>
      <c r="AZ36" s="206" t="s">
        <v>424</v>
      </c>
      <c r="BA36" s="206" t="s">
        <v>424</v>
      </c>
      <c r="BB36" s="206" t="s">
        <v>555</v>
      </c>
      <c r="BC36" s="206" t="s">
        <v>579</v>
      </c>
      <c r="BD36" s="206" t="str">
        <f t="shared" si="50"/>
        <v>-, нд, Выполнение   строительно-монтажных и пусконаладочных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договор № Закупочная процедура признана несостоявшейся</v>
      </c>
    </row>
    <row r="37" spans="1:56" s="209" customFormat="1" ht="123.75" x14ac:dyDescent="0.25">
      <c r="A37" s="205">
        <v>11</v>
      </c>
      <c r="B37" s="205" t="str">
        <f t="shared" si="48"/>
        <v>нд</v>
      </c>
      <c r="C37" s="205" t="str">
        <f t="shared" si="47"/>
        <v>нд</v>
      </c>
      <c r="D37" s="205" t="str">
        <f t="shared" si="47"/>
        <v>нд</v>
      </c>
      <c r="E37" s="205" t="str">
        <f t="shared" si="47"/>
        <v>нд</v>
      </c>
      <c r="F37" s="205" t="str">
        <f t="shared" si="47"/>
        <v>нд</v>
      </c>
      <c r="G37" s="205" t="str">
        <f t="shared" si="47"/>
        <v>нд</v>
      </c>
      <c r="H37" s="205" t="str">
        <f t="shared" si="47"/>
        <v>нд</v>
      </c>
      <c r="I37" s="205" t="str">
        <f t="shared" si="47"/>
        <v>нд</v>
      </c>
      <c r="J37" s="205" t="str">
        <f t="shared" si="47"/>
        <v>нд</v>
      </c>
      <c r="K37" s="205" t="str">
        <f t="shared" si="47"/>
        <v>нд</v>
      </c>
      <c r="L37" s="205" t="str">
        <f t="shared" si="47"/>
        <v>нд</v>
      </c>
      <c r="M37" s="205" t="s">
        <v>577</v>
      </c>
      <c r="N37" s="205" t="s">
        <v>580</v>
      </c>
      <c r="O37" s="205" t="s">
        <v>514</v>
      </c>
      <c r="P37" s="206">
        <v>133419.39251999999</v>
      </c>
      <c r="Q37" s="205" t="s">
        <v>515</v>
      </c>
      <c r="R37" s="206">
        <v>133419.39251999999</v>
      </c>
      <c r="S37" s="205" t="s">
        <v>424</v>
      </c>
      <c r="T37" s="205" t="s">
        <v>424</v>
      </c>
      <c r="U37" s="205" t="s">
        <v>424</v>
      </c>
      <c r="V37" s="205" t="s">
        <v>424</v>
      </c>
      <c r="W37" s="205" t="s">
        <v>575</v>
      </c>
      <c r="X37" s="205">
        <v>133419.39251999999</v>
      </c>
      <c r="Y37" s="205" t="s">
        <v>555</v>
      </c>
      <c r="Z37" s="205">
        <v>1</v>
      </c>
      <c r="AA37" s="205">
        <v>133419.39251999999</v>
      </c>
      <c r="AB37" s="206">
        <v>133419.39251999999</v>
      </c>
      <c r="AC37" s="205" t="s">
        <v>575</v>
      </c>
      <c r="AD37" s="206">
        <v>160103.27102399999</v>
      </c>
      <c r="AE37" s="247">
        <f t="shared" si="49"/>
        <v>160103.27102399999</v>
      </c>
      <c r="AF37" s="205">
        <v>32514505816</v>
      </c>
      <c r="AG37" s="205" t="s">
        <v>521</v>
      </c>
      <c r="AH37" s="205" t="s">
        <v>534</v>
      </c>
      <c r="AI37" s="207">
        <v>45716</v>
      </c>
      <c r="AJ37" s="207">
        <v>45700</v>
      </c>
      <c r="AK37" s="207">
        <v>45726</v>
      </c>
      <c r="AL37" s="207">
        <v>45737</v>
      </c>
      <c r="AM37" s="205" t="s">
        <v>424</v>
      </c>
      <c r="AN37" s="205" t="s">
        <v>424</v>
      </c>
      <c r="AO37" s="205" t="s">
        <v>424</v>
      </c>
      <c r="AP37" s="205" t="s">
        <v>424</v>
      </c>
      <c r="AQ37" s="207">
        <v>45757</v>
      </c>
      <c r="AR37" s="207">
        <v>45757</v>
      </c>
      <c r="AS37" s="207">
        <v>45757</v>
      </c>
      <c r="AT37" s="207">
        <v>45757</v>
      </c>
      <c r="AU37" s="207">
        <v>45991</v>
      </c>
      <c r="AV37" s="205" t="s">
        <v>424</v>
      </c>
      <c r="AW37" s="205" t="s">
        <v>424</v>
      </c>
      <c r="AX37" s="206">
        <v>0</v>
      </c>
      <c r="AY37" s="206">
        <v>0</v>
      </c>
      <c r="AZ37" s="206" t="s">
        <v>536</v>
      </c>
      <c r="BA37" s="206" t="s">
        <v>551</v>
      </c>
      <c r="BB37" s="206" t="s">
        <v>575</v>
      </c>
      <c r="BC37" s="206" t="s">
        <v>581</v>
      </c>
      <c r="BD37" s="206" t="str">
        <f t="shared" si="50"/>
        <v>АКЦИОНЕРНОЕ ОБЩЕСТВО "РЕМОНТЭНЕРГОМОНТАЖ И СЕРВИС", СМР, Выполнение строительно-монтажных и пуско-наладочных работ по проекту "Комплексная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 (1этап,2 этап 1ПК), договор № ИП-25-00120 от 10.04.2025</v>
      </c>
    </row>
    <row r="38" spans="1:56" s="209" customFormat="1" ht="236.25" x14ac:dyDescent="0.25">
      <c r="A38" s="205">
        <v>12</v>
      </c>
      <c r="B38" s="205" t="str">
        <f t="shared" si="48"/>
        <v>нд</v>
      </c>
      <c r="C38" s="205" t="str">
        <f t="shared" si="47"/>
        <v>нд</v>
      </c>
      <c r="D38" s="205" t="str">
        <f t="shared" si="47"/>
        <v>нд</v>
      </c>
      <c r="E38" s="205" t="str">
        <f t="shared" si="47"/>
        <v>нд</v>
      </c>
      <c r="F38" s="205" t="str">
        <f t="shared" si="47"/>
        <v>нд</v>
      </c>
      <c r="G38" s="205" t="str">
        <f t="shared" si="47"/>
        <v>нд</v>
      </c>
      <c r="H38" s="205" t="str">
        <f t="shared" si="47"/>
        <v>нд</v>
      </c>
      <c r="I38" s="205" t="str">
        <f t="shared" si="47"/>
        <v>нд</v>
      </c>
      <c r="J38" s="205" t="str">
        <f t="shared" si="47"/>
        <v>нд</v>
      </c>
      <c r="K38" s="205" t="str">
        <f t="shared" si="47"/>
        <v>нд</v>
      </c>
      <c r="L38" s="205" t="str">
        <f t="shared" si="47"/>
        <v>нд</v>
      </c>
      <c r="M38" s="205" t="s">
        <v>512</v>
      </c>
      <c r="N38" s="205" t="s">
        <v>582</v>
      </c>
      <c r="O38" s="205" t="s">
        <v>514</v>
      </c>
      <c r="P38" s="206">
        <v>9676.7999999999993</v>
      </c>
      <c r="Q38" s="205" t="s">
        <v>515</v>
      </c>
      <c r="R38" s="206">
        <v>9676.7999999999993</v>
      </c>
      <c r="S38" s="205" t="s">
        <v>516</v>
      </c>
      <c r="T38" s="205" t="s">
        <v>516</v>
      </c>
      <c r="U38" s="205">
        <v>3</v>
      </c>
      <c r="V38" s="205">
        <v>5</v>
      </c>
      <c r="W38" s="205" t="s">
        <v>583</v>
      </c>
      <c r="X38" s="205">
        <v>9676.7999999999993</v>
      </c>
      <c r="Y38" s="205" t="s">
        <v>584</v>
      </c>
      <c r="Z38" s="205">
        <v>1</v>
      </c>
      <c r="AA38" s="205">
        <v>9628.4159999999993</v>
      </c>
      <c r="AB38" s="206">
        <v>9628.4159999999993</v>
      </c>
      <c r="AC38" s="205" t="s">
        <v>542</v>
      </c>
      <c r="AD38" s="206">
        <v>11554.099199999999</v>
      </c>
      <c r="AE38" s="247">
        <f t="shared" si="49"/>
        <v>0</v>
      </c>
      <c r="AF38" s="205">
        <v>32312767448</v>
      </c>
      <c r="AG38" s="205" t="s">
        <v>521</v>
      </c>
      <c r="AH38" s="205" t="s">
        <v>534</v>
      </c>
      <c r="AI38" s="207">
        <v>45199</v>
      </c>
      <c r="AJ38" s="207">
        <v>45184</v>
      </c>
      <c r="AK38" s="207">
        <v>45202</v>
      </c>
      <c r="AL38" s="207">
        <v>45212</v>
      </c>
      <c r="AM38" s="205" t="s">
        <v>424</v>
      </c>
      <c r="AN38" s="205" t="s">
        <v>424</v>
      </c>
      <c r="AO38" s="205" t="s">
        <v>424</v>
      </c>
      <c r="AP38" s="205" t="s">
        <v>424</v>
      </c>
      <c r="AQ38" s="207">
        <v>45232</v>
      </c>
      <c r="AR38" s="207">
        <v>45224</v>
      </c>
      <c r="AS38" s="207">
        <v>45232</v>
      </c>
      <c r="AT38" s="207">
        <v>45224</v>
      </c>
      <c r="AU38" s="207">
        <v>45288</v>
      </c>
      <c r="AV38" s="205" t="s">
        <v>424</v>
      </c>
      <c r="AW38" s="205" t="s">
        <v>424</v>
      </c>
      <c r="AX38" s="206">
        <v>9628.4159999999993</v>
      </c>
      <c r="AY38" s="206">
        <v>11554.099200000001</v>
      </c>
      <c r="AZ38" s="206" t="s">
        <v>523</v>
      </c>
      <c r="BA38" s="206" t="s">
        <v>512</v>
      </c>
      <c r="BB38" s="206" t="s">
        <v>542</v>
      </c>
      <c r="BC38" s="206" t="s">
        <v>585</v>
      </c>
      <c r="BD38" s="206" t="str">
        <f t="shared" si="50"/>
        <v>ОБЩЕСТВО С ОГРАНИЧЕННОЙ ОТВЕТСТВЕННОСТЬЮ "ИНЖЕНЕРНЫЙ ЦЕНТР СИБИРИ", ТМЦ, Поставка реакторов токоограничивающих, договор № ПД-23-00320 от 25.10.2023</v>
      </c>
    </row>
    <row r="39" spans="1:56" s="209" customFormat="1" ht="11.25" x14ac:dyDescent="0.25">
      <c r="A39" s="205">
        <v>13</v>
      </c>
      <c r="B39" s="205" t="str">
        <f t="shared" si="48"/>
        <v>нд</v>
      </c>
      <c r="C39" s="205" t="str">
        <f t="shared" si="47"/>
        <v>нд</v>
      </c>
      <c r="D39" s="205" t="str">
        <f t="shared" si="47"/>
        <v>нд</v>
      </c>
      <c r="E39" s="205" t="str">
        <f t="shared" si="47"/>
        <v>нд</v>
      </c>
      <c r="F39" s="205" t="str">
        <f t="shared" si="47"/>
        <v>нд</v>
      </c>
      <c r="G39" s="205" t="str">
        <f t="shared" si="47"/>
        <v>нд</v>
      </c>
      <c r="H39" s="205" t="str">
        <f t="shared" si="47"/>
        <v>нд</v>
      </c>
      <c r="I39" s="205" t="str">
        <f t="shared" si="47"/>
        <v>нд</v>
      </c>
      <c r="J39" s="205" t="str">
        <f t="shared" si="47"/>
        <v>нд</v>
      </c>
      <c r="K39" s="205" t="str">
        <f t="shared" si="47"/>
        <v>нд</v>
      </c>
      <c r="L39" s="205" t="str">
        <f t="shared" si="47"/>
        <v>нд</v>
      </c>
      <c r="M39" s="205" t="s">
        <v>424</v>
      </c>
      <c r="N39" s="205" t="s">
        <v>424</v>
      </c>
      <c r="O39" s="205" t="s">
        <v>424</v>
      </c>
      <c r="P39" s="206" t="s">
        <v>424</v>
      </c>
      <c r="Q39" s="205" t="s">
        <v>424</v>
      </c>
      <c r="R39" s="206" t="s">
        <v>424</v>
      </c>
      <c r="S39" s="205" t="s">
        <v>424</v>
      </c>
      <c r="T39" s="205" t="s">
        <v>424</v>
      </c>
      <c r="U39" s="205" t="s">
        <v>424</v>
      </c>
      <c r="V39" s="205" t="s">
        <v>424</v>
      </c>
      <c r="W39" s="205" t="s">
        <v>424</v>
      </c>
      <c r="X39" s="205" t="s">
        <v>424</v>
      </c>
      <c r="Y39" s="205" t="s">
        <v>424</v>
      </c>
      <c r="Z39" s="205" t="s">
        <v>424</v>
      </c>
      <c r="AA39" s="205" t="s">
        <v>424</v>
      </c>
      <c r="AB39" s="206" t="s">
        <v>424</v>
      </c>
      <c r="AC39" s="205" t="s">
        <v>424</v>
      </c>
      <c r="AD39" s="206" t="s">
        <v>424</v>
      </c>
      <c r="AE39" s="247" t="str">
        <f t="shared" si="49"/>
        <v>нд</v>
      </c>
      <c r="AF39" s="205" t="s">
        <v>424</v>
      </c>
      <c r="AG39" s="205" t="s">
        <v>424</v>
      </c>
      <c r="AH39" s="205" t="s">
        <v>424</v>
      </c>
      <c r="AI39" s="207" t="s">
        <v>424</v>
      </c>
      <c r="AJ39" s="207" t="s">
        <v>424</v>
      </c>
      <c r="AK39" s="207" t="s">
        <v>424</v>
      </c>
      <c r="AL39" s="207" t="s">
        <v>424</v>
      </c>
      <c r="AM39" s="205" t="s">
        <v>424</v>
      </c>
      <c r="AN39" s="205" t="s">
        <v>424</v>
      </c>
      <c r="AO39" s="205" t="s">
        <v>424</v>
      </c>
      <c r="AP39" s="205" t="s">
        <v>424</v>
      </c>
      <c r="AQ39" s="207" t="s">
        <v>424</v>
      </c>
      <c r="AR39" s="207" t="s">
        <v>424</v>
      </c>
      <c r="AS39" s="207" t="s">
        <v>424</v>
      </c>
      <c r="AT39" s="207" t="s">
        <v>424</v>
      </c>
      <c r="AU39" s="207" t="s">
        <v>424</v>
      </c>
      <c r="AV39" s="205" t="s">
        <v>424</v>
      </c>
      <c r="AW39" s="205" t="s">
        <v>424</v>
      </c>
      <c r="AX39" s="206">
        <v>0</v>
      </c>
      <c r="AY39" s="206">
        <v>0</v>
      </c>
      <c r="AZ39" s="206" t="s">
        <v>424</v>
      </c>
      <c r="BA39" s="206" t="s">
        <v>424</v>
      </c>
      <c r="BB39" s="206" t="s">
        <v>424</v>
      </c>
      <c r="BC39" s="206" t="s">
        <v>424</v>
      </c>
      <c r="BD39" s="206" t="str">
        <f t="shared" si="50"/>
        <v>нд, нд, нд, договор № нд</v>
      </c>
    </row>
    <row r="40" spans="1:56" s="209" customFormat="1" ht="11.25" x14ac:dyDescent="0.25">
      <c r="A40" s="205">
        <v>14</v>
      </c>
      <c r="B40" s="205" t="str">
        <f t="shared" si="48"/>
        <v>нд</v>
      </c>
      <c r="C40" s="205" t="str">
        <f t="shared" si="47"/>
        <v>нд</v>
      </c>
      <c r="D40" s="205" t="str">
        <f t="shared" si="47"/>
        <v>нд</v>
      </c>
      <c r="E40" s="205" t="str">
        <f t="shared" si="47"/>
        <v>нд</v>
      </c>
      <c r="F40" s="205" t="str">
        <f t="shared" si="47"/>
        <v>нд</v>
      </c>
      <c r="G40" s="205" t="str">
        <f t="shared" si="47"/>
        <v>нд</v>
      </c>
      <c r="H40" s="205" t="str">
        <f t="shared" si="47"/>
        <v>нд</v>
      </c>
      <c r="I40" s="205" t="str">
        <f t="shared" si="47"/>
        <v>нд</v>
      </c>
      <c r="J40" s="205" t="str">
        <f t="shared" si="47"/>
        <v>нд</v>
      </c>
      <c r="K40" s="205" t="str">
        <f t="shared" si="47"/>
        <v>нд</v>
      </c>
      <c r="L40" s="205" t="str">
        <f t="shared" si="47"/>
        <v>нд</v>
      </c>
      <c r="M40" s="205" t="s">
        <v>424</v>
      </c>
      <c r="N40" s="205" t="s">
        <v>424</v>
      </c>
      <c r="O40" s="205" t="s">
        <v>424</v>
      </c>
      <c r="P40" s="206" t="s">
        <v>424</v>
      </c>
      <c r="Q40" s="205" t="s">
        <v>424</v>
      </c>
      <c r="R40" s="206" t="s">
        <v>424</v>
      </c>
      <c r="S40" s="205" t="s">
        <v>424</v>
      </c>
      <c r="T40" s="205" t="s">
        <v>424</v>
      </c>
      <c r="U40" s="205" t="s">
        <v>424</v>
      </c>
      <c r="V40" s="205" t="s">
        <v>424</v>
      </c>
      <c r="W40" s="205" t="s">
        <v>424</v>
      </c>
      <c r="X40" s="205" t="s">
        <v>424</v>
      </c>
      <c r="Y40" s="205" t="s">
        <v>424</v>
      </c>
      <c r="Z40" s="205" t="s">
        <v>424</v>
      </c>
      <c r="AA40" s="205" t="s">
        <v>424</v>
      </c>
      <c r="AB40" s="206" t="s">
        <v>424</v>
      </c>
      <c r="AC40" s="205" t="s">
        <v>424</v>
      </c>
      <c r="AD40" s="206" t="s">
        <v>424</v>
      </c>
      <c r="AE40" s="247" t="str">
        <f t="shared" si="49"/>
        <v>нд</v>
      </c>
      <c r="AF40" s="205" t="s">
        <v>424</v>
      </c>
      <c r="AG40" s="205" t="s">
        <v>424</v>
      </c>
      <c r="AH40" s="205" t="s">
        <v>424</v>
      </c>
      <c r="AI40" s="207" t="s">
        <v>424</v>
      </c>
      <c r="AJ40" s="207" t="s">
        <v>424</v>
      </c>
      <c r="AK40" s="207" t="s">
        <v>424</v>
      </c>
      <c r="AL40" s="207" t="s">
        <v>424</v>
      </c>
      <c r="AM40" s="205" t="s">
        <v>424</v>
      </c>
      <c r="AN40" s="205" t="s">
        <v>424</v>
      </c>
      <c r="AO40" s="205" t="s">
        <v>424</v>
      </c>
      <c r="AP40" s="205" t="s">
        <v>424</v>
      </c>
      <c r="AQ40" s="207" t="s">
        <v>424</v>
      </c>
      <c r="AR40" s="207" t="s">
        <v>424</v>
      </c>
      <c r="AS40" s="207" t="s">
        <v>424</v>
      </c>
      <c r="AT40" s="207" t="s">
        <v>424</v>
      </c>
      <c r="AU40" s="207" t="s">
        <v>424</v>
      </c>
      <c r="AV40" s="205" t="s">
        <v>424</v>
      </c>
      <c r="AW40" s="205" t="s">
        <v>424</v>
      </c>
      <c r="AX40" s="206">
        <v>0</v>
      </c>
      <c r="AY40" s="206">
        <v>0</v>
      </c>
      <c r="AZ40" s="206" t="s">
        <v>424</v>
      </c>
      <c r="BA40" s="206" t="s">
        <v>424</v>
      </c>
      <c r="BB40" s="206" t="s">
        <v>424</v>
      </c>
      <c r="BC40" s="206" t="s">
        <v>424</v>
      </c>
      <c r="BD40" s="206" t="str">
        <f t="shared" si="50"/>
        <v>нд, нд, нд, договор № нд</v>
      </c>
    </row>
    <row r="41" spans="1:56" s="209" customFormat="1" ht="11.25" x14ac:dyDescent="0.25">
      <c r="A41" s="205">
        <v>15</v>
      </c>
      <c r="B41" s="205" t="str">
        <f t="shared" si="48"/>
        <v>нд</v>
      </c>
      <c r="C41" s="205" t="str">
        <f t="shared" si="47"/>
        <v>нд</v>
      </c>
      <c r="D41" s="205" t="str">
        <f t="shared" si="47"/>
        <v>нд</v>
      </c>
      <c r="E41" s="205" t="str">
        <f t="shared" si="47"/>
        <v>нд</v>
      </c>
      <c r="F41" s="205" t="str">
        <f t="shared" si="47"/>
        <v>нд</v>
      </c>
      <c r="G41" s="205" t="str">
        <f t="shared" si="47"/>
        <v>нд</v>
      </c>
      <c r="H41" s="205" t="str">
        <f t="shared" si="47"/>
        <v>нд</v>
      </c>
      <c r="I41" s="205" t="str">
        <f t="shared" si="47"/>
        <v>нд</v>
      </c>
      <c r="J41" s="205" t="str">
        <f t="shared" si="47"/>
        <v>нд</v>
      </c>
      <c r="K41" s="205" t="str">
        <f t="shared" si="47"/>
        <v>нд</v>
      </c>
      <c r="L41" s="205" t="str">
        <f t="shared" si="47"/>
        <v>нд</v>
      </c>
      <c r="M41" s="205" t="s">
        <v>424</v>
      </c>
      <c r="N41" s="205" t="s">
        <v>424</v>
      </c>
      <c r="O41" s="205" t="s">
        <v>424</v>
      </c>
      <c r="P41" s="206" t="s">
        <v>424</v>
      </c>
      <c r="Q41" s="205" t="s">
        <v>424</v>
      </c>
      <c r="R41" s="206" t="s">
        <v>424</v>
      </c>
      <c r="S41" s="205" t="s">
        <v>424</v>
      </c>
      <c r="T41" s="205" t="s">
        <v>424</v>
      </c>
      <c r="U41" s="205" t="s">
        <v>424</v>
      </c>
      <c r="V41" s="205" t="s">
        <v>424</v>
      </c>
      <c r="W41" s="205" t="s">
        <v>424</v>
      </c>
      <c r="X41" s="205" t="s">
        <v>424</v>
      </c>
      <c r="Y41" s="205" t="s">
        <v>424</v>
      </c>
      <c r="Z41" s="205" t="s">
        <v>424</v>
      </c>
      <c r="AA41" s="205" t="s">
        <v>424</v>
      </c>
      <c r="AB41" s="206" t="s">
        <v>424</v>
      </c>
      <c r="AC41" s="205" t="s">
        <v>424</v>
      </c>
      <c r="AD41" s="206" t="s">
        <v>424</v>
      </c>
      <c r="AE41" s="247" t="str">
        <f t="shared" si="49"/>
        <v>нд</v>
      </c>
      <c r="AF41" s="205" t="s">
        <v>424</v>
      </c>
      <c r="AG41" s="205" t="s">
        <v>424</v>
      </c>
      <c r="AH41" s="205" t="s">
        <v>424</v>
      </c>
      <c r="AI41" s="207" t="s">
        <v>424</v>
      </c>
      <c r="AJ41" s="207" t="s">
        <v>424</v>
      </c>
      <c r="AK41" s="207" t="s">
        <v>424</v>
      </c>
      <c r="AL41" s="207" t="s">
        <v>424</v>
      </c>
      <c r="AM41" s="205" t="s">
        <v>424</v>
      </c>
      <c r="AN41" s="205" t="s">
        <v>424</v>
      </c>
      <c r="AO41" s="205" t="s">
        <v>424</v>
      </c>
      <c r="AP41" s="205" t="s">
        <v>424</v>
      </c>
      <c r="AQ41" s="207" t="s">
        <v>424</v>
      </c>
      <c r="AR41" s="207" t="s">
        <v>424</v>
      </c>
      <c r="AS41" s="207" t="s">
        <v>424</v>
      </c>
      <c r="AT41" s="207" t="s">
        <v>424</v>
      </c>
      <c r="AU41" s="207" t="s">
        <v>424</v>
      </c>
      <c r="AV41" s="205" t="s">
        <v>424</v>
      </c>
      <c r="AW41" s="205" t="s">
        <v>424</v>
      </c>
      <c r="AX41" s="206">
        <v>0</v>
      </c>
      <c r="AY41" s="206">
        <v>0</v>
      </c>
      <c r="AZ41" s="206" t="s">
        <v>424</v>
      </c>
      <c r="BA41" s="206" t="s">
        <v>424</v>
      </c>
      <c r="BB41" s="206" t="s">
        <v>424</v>
      </c>
      <c r="BC41" s="206" t="s">
        <v>424</v>
      </c>
      <c r="BD41" s="206" t="str">
        <f t="shared" si="50"/>
        <v>нд, нд, нд, договор № нд</v>
      </c>
    </row>
    <row r="42" spans="1:56" s="209" customFormat="1" ht="11.25" x14ac:dyDescent="0.25">
      <c r="A42" s="205">
        <v>16</v>
      </c>
      <c r="B42" s="205" t="str">
        <f t="shared" si="48"/>
        <v>нд</v>
      </c>
      <c r="C42" s="205" t="str">
        <f t="shared" si="47"/>
        <v>нд</v>
      </c>
      <c r="D42" s="205" t="str">
        <f t="shared" si="47"/>
        <v>нд</v>
      </c>
      <c r="E42" s="205" t="str">
        <f t="shared" si="47"/>
        <v>нд</v>
      </c>
      <c r="F42" s="205" t="str">
        <f t="shared" si="47"/>
        <v>нд</v>
      </c>
      <c r="G42" s="205" t="str">
        <f t="shared" si="47"/>
        <v>нд</v>
      </c>
      <c r="H42" s="205" t="str">
        <f t="shared" si="47"/>
        <v>нд</v>
      </c>
      <c r="I42" s="205" t="str">
        <f t="shared" si="47"/>
        <v>нд</v>
      </c>
      <c r="J42" s="205" t="str">
        <f t="shared" si="47"/>
        <v>нд</v>
      </c>
      <c r="K42" s="205" t="str">
        <f t="shared" si="47"/>
        <v>нд</v>
      </c>
      <c r="L42" s="205" t="str">
        <f t="shared" si="47"/>
        <v>нд</v>
      </c>
      <c r="M42" s="205" t="s">
        <v>424</v>
      </c>
      <c r="N42" s="205" t="s">
        <v>424</v>
      </c>
      <c r="O42" s="205" t="s">
        <v>424</v>
      </c>
      <c r="P42" s="206" t="s">
        <v>424</v>
      </c>
      <c r="Q42" s="205" t="s">
        <v>424</v>
      </c>
      <c r="R42" s="206" t="s">
        <v>424</v>
      </c>
      <c r="S42" s="205" t="s">
        <v>424</v>
      </c>
      <c r="T42" s="205" t="s">
        <v>424</v>
      </c>
      <c r="U42" s="205" t="s">
        <v>424</v>
      </c>
      <c r="V42" s="205" t="s">
        <v>424</v>
      </c>
      <c r="W42" s="205" t="s">
        <v>424</v>
      </c>
      <c r="X42" s="205" t="s">
        <v>424</v>
      </c>
      <c r="Y42" s="205" t="s">
        <v>424</v>
      </c>
      <c r="Z42" s="205" t="s">
        <v>424</v>
      </c>
      <c r="AA42" s="205" t="s">
        <v>424</v>
      </c>
      <c r="AB42" s="206" t="s">
        <v>424</v>
      </c>
      <c r="AC42" s="205" t="s">
        <v>424</v>
      </c>
      <c r="AD42" s="206" t="s">
        <v>424</v>
      </c>
      <c r="AE42" s="247" t="str">
        <f t="shared" si="49"/>
        <v>нд</v>
      </c>
      <c r="AF42" s="205" t="s">
        <v>424</v>
      </c>
      <c r="AG42" s="205" t="s">
        <v>424</v>
      </c>
      <c r="AH42" s="205" t="s">
        <v>424</v>
      </c>
      <c r="AI42" s="207" t="s">
        <v>424</v>
      </c>
      <c r="AJ42" s="207" t="s">
        <v>424</v>
      </c>
      <c r="AK42" s="207" t="s">
        <v>424</v>
      </c>
      <c r="AL42" s="207" t="s">
        <v>424</v>
      </c>
      <c r="AM42" s="205" t="s">
        <v>424</v>
      </c>
      <c r="AN42" s="205" t="s">
        <v>424</v>
      </c>
      <c r="AO42" s="205" t="s">
        <v>424</v>
      </c>
      <c r="AP42" s="205" t="s">
        <v>424</v>
      </c>
      <c r="AQ42" s="207" t="s">
        <v>424</v>
      </c>
      <c r="AR42" s="207" t="s">
        <v>424</v>
      </c>
      <c r="AS42" s="207" t="s">
        <v>424</v>
      </c>
      <c r="AT42" s="207" t="s">
        <v>424</v>
      </c>
      <c r="AU42" s="207" t="s">
        <v>424</v>
      </c>
      <c r="AV42" s="205" t="s">
        <v>424</v>
      </c>
      <c r="AW42" s="205" t="s">
        <v>424</v>
      </c>
      <c r="AX42" s="206">
        <v>0</v>
      </c>
      <c r="AY42" s="206">
        <v>0</v>
      </c>
      <c r="AZ42" s="206" t="s">
        <v>424</v>
      </c>
      <c r="BA42" s="206" t="s">
        <v>424</v>
      </c>
      <c r="BB42" s="206" t="s">
        <v>424</v>
      </c>
      <c r="BC42" s="206" t="s">
        <v>424</v>
      </c>
      <c r="BD42" s="206" t="str">
        <f t="shared" si="50"/>
        <v>нд, нд, нд, договор № нд</v>
      </c>
    </row>
    <row r="43" spans="1:56" s="209" customFormat="1" ht="11.25" x14ac:dyDescent="0.25">
      <c r="A43" s="205">
        <v>17</v>
      </c>
      <c r="B43" s="205" t="str">
        <f t="shared" si="48"/>
        <v>нд</v>
      </c>
      <c r="C43" s="205" t="str">
        <f t="shared" si="48"/>
        <v>нд</v>
      </c>
      <c r="D43" s="205" t="str">
        <f t="shared" si="48"/>
        <v>нд</v>
      </c>
      <c r="E43" s="205" t="str">
        <f t="shared" si="48"/>
        <v>нд</v>
      </c>
      <c r="F43" s="205" t="str">
        <f t="shared" si="48"/>
        <v>нд</v>
      </c>
      <c r="G43" s="205" t="str">
        <f t="shared" si="48"/>
        <v>нд</v>
      </c>
      <c r="H43" s="205" t="str">
        <f t="shared" si="48"/>
        <v>нд</v>
      </c>
      <c r="I43" s="205" t="str">
        <f t="shared" si="48"/>
        <v>нд</v>
      </c>
      <c r="J43" s="205" t="str">
        <f t="shared" si="48"/>
        <v>нд</v>
      </c>
      <c r="K43" s="205" t="str">
        <f t="shared" si="48"/>
        <v>нд</v>
      </c>
      <c r="L43" s="205" t="str">
        <f t="shared" si="48"/>
        <v>нд</v>
      </c>
      <c r="M43" s="205" t="s">
        <v>424</v>
      </c>
      <c r="N43" s="205" t="s">
        <v>424</v>
      </c>
      <c r="O43" s="205" t="s">
        <v>424</v>
      </c>
      <c r="P43" s="206" t="s">
        <v>424</v>
      </c>
      <c r="Q43" s="205" t="s">
        <v>424</v>
      </c>
      <c r="R43" s="206" t="s">
        <v>424</v>
      </c>
      <c r="S43" s="205" t="s">
        <v>424</v>
      </c>
      <c r="T43" s="205" t="s">
        <v>424</v>
      </c>
      <c r="U43" s="205" t="s">
        <v>424</v>
      </c>
      <c r="V43" s="205" t="s">
        <v>424</v>
      </c>
      <c r="W43" s="205" t="s">
        <v>424</v>
      </c>
      <c r="X43" s="205" t="s">
        <v>424</v>
      </c>
      <c r="Y43" s="205" t="s">
        <v>424</v>
      </c>
      <c r="Z43" s="205" t="s">
        <v>424</v>
      </c>
      <c r="AA43" s="205" t="s">
        <v>424</v>
      </c>
      <c r="AB43" s="206" t="s">
        <v>424</v>
      </c>
      <c r="AC43" s="205" t="s">
        <v>424</v>
      </c>
      <c r="AD43" s="206" t="s">
        <v>424</v>
      </c>
      <c r="AE43" s="247" t="str">
        <f t="shared" si="49"/>
        <v>нд</v>
      </c>
      <c r="AF43" s="205" t="s">
        <v>424</v>
      </c>
      <c r="AG43" s="205" t="s">
        <v>424</v>
      </c>
      <c r="AH43" s="205" t="s">
        <v>424</v>
      </c>
      <c r="AI43" s="207" t="s">
        <v>424</v>
      </c>
      <c r="AJ43" s="207" t="s">
        <v>424</v>
      </c>
      <c r="AK43" s="207" t="s">
        <v>424</v>
      </c>
      <c r="AL43" s="207" t="s">
        <v>424</v>
      </c>
      <c r="AM43" s="205" t="s">
        <v>424</v>
      </c>
      <c r="AN43" s="205" t="s">
        <v>424</v>
      </c>
      <c r="AO43" s="205" t="s">
        <v>424</v>
      </c>
      <c r="AP43" s="205" t="s">
        <v>424</v>
      </c>
      <c r="AQ43" s="207" t="s">
        <v>424</v>
      </c>
      <c r="AR43" s="207" t="s">
        <v>424</v>
      </c>
      <c r="AS43" s="207" t="s">
        <v>424</v>
      </c>
      <c r="AT43" s="207" t="s">
        <v>424</v>
      </c>
      <c r="AU43" s="207" t="s">
        <v>424</v>
      </c>
      <c r="AV43" s="205" t="s">
        <v>424</v>
      </c>
      <c r="AW43" s="205" t="s">
        <v>424</v>
      </c>
      <c r="AX43" s="206">
        <v>0</v>
      </c>
      <c r="AY43" s="206">
        <v>0</v>
      </c>
      <c r="AZ43" s="206" t="s">
        <v>424</v>
      </c>
      <c r="BA43" s="206" t="s">
        <v>424</v>
      </c>
      <c r="BB43" s="206" t="s">
        <v>424</v>
      </c>
      <c r="BC43" s="206" t="s">
        <v>424</v>
      </c>
      <c r="BD43" s="206" t="str">
        <f t="shared" si="50"/>
        <v>нд, нд, нд, договор № нд</v>
      </c>
    </row>
    <row r="44" spans="1:56" s="209" customFormat="1" ht="11.25" x14ac:dyDescent="0.25">
      <c r="A44" s="205">
        <v>18</v>
      </c>
      <c r="B44" s="205" t="str">
        <f t="shared" si="48"/>
        <v>нд</v>
      </c>
      <c r="C44" s="205" t="str">
        <f t="shared" si="48"/>
        <v>нд</v>
      </c>
      <c r="D44" s="205" t="str">
        <f t="shared" si="48"/>
        <v>нд</v>
      </c>
      <c r="E44" s="205" t="str">
        <f t="shared" si="48"/>
        <v>нд</v>
      </c>
      <c r="F44" s="205" t="str">
        <f t="shared" si="48"/>
        <v>нд</v>
      </c>
      <c r="G44" s="205" t="str">
        <f t="shared" si="48"/>
        <v>нд</v>
      </c>
      <c r="H44" s="205" t="str">
        <f t="shared" si="48"/>
        <v>нд</v>
      </c>
      <c r="I44" s="205" t="str">
        <f t="shared" si="48"/>
        <v>нд</v>
      </c>
      <c r="J44" s="205" t="str">
        <f t="shared" si="48"/>
        <v>нд</v>
      </c>
      <c r="K44" s="205" t="str">
        <f t="shared" si="48"/>
        <v>нд</v>
      </c>
      <c r="L44" s="205" t="str">
        <f t="shared" si="48"/>
        <v>нд</v>
      </c>
      <c r="M44" s="205" t="s">
        <v>424</v>
      </c>
      <c r="N44" s="205" t="s">
        <v>424</v>
      </c>
      <c r="O44" s="205" t="s">
        <v>424</v>
      </c>
      <c r="P44" s="206" t="s">
        <v>424</v>
      </c>
      <c r="Q44" s="205" t="s">
        <v>424</v>
      </c>
      <c r="R44" s="206" t="s">
        <v>424</v>
      </c>
      <c r="S44" s="205" t="s">
        <v>424</v>
      </c>
      <c r="T44" s="205" t="s">
        <v>424</v>
      </c>
      <c r="U44" s="205" t="s">
        <v>424</v>
      </c>
      <c r="V44" s="205" t="s">
        <v>424</v>
      </c>
      <c r="W44" s="205" t="s">
        <v>424</v>
      </c>
      <c r="X44" s="205" t="s">
        <v>424</v>
      </c>
      <c r="Y44" s="205" t="s">
        <v>424</v>
      </c>
      <c r="Z44" s="205" t="s">
        <v>424</v>
      </c>
      <c r="AA44" s="205" t="s">
        <v>424</v>
      </c>
      <c r="AB44" s="206" t="s">
        <v>424</v>
      </c>
      <c r="AC44" s="205" t="s">
        <v>424</v>
      </c>
      <c r="AD44" s="206" t="s">
        <v>424</v>
      </c>
      <c r="AE44" s="247" t="str">
        <f t="shared" si="49"/>
        <v>нд</v>
      </c>
      <c r="AF44" s="205" t="s">
        <v>424</v>
      </c>
      <c r="AG44" s="205" t="s">
        <v>424</v>
      </c>
      <c r="AH44" s="205" t="s">
        <v>424</v>
      </c>
      <c r="AI44" s="207" t="s">
        <v>424</v>
      </c>
      <c r="AJ44" s="207" t="s">
        <v>424</v>
      </c>
      <c r="AK44" s="207" t="s">
        <v>424</v>
      </c>
      <c r="AL44" s="207" t="s">
        <v>424</v>
      </c>
      <c r="AM44" s="205" t="s">
        <v>424</v>
      </c>
      <c r="AN44" s="205" t="s">
        <v>424</v>
      </c>
      <c r="AO44" s="205" t="s">
        <v>424</v>
      </c>
      <c r="AP44" s="205" t="s">
        <v>424</v>
      </c>
      <c r="AQ44" s="207" t="s">
        <v>424</v>
      </c>
      <c r="AR44" s="207" t="s">
        <v>424</v>
      </c>
      <c r="AS44" s="207" t="s">
        <v>424</v>
      </c>
      <c r="AT44" s="207" t="s">
        <v>424</v>
      </c>
      <c r="AU44" s="207" t="s">
        <v>424</v>
      </c>
      <c r="AV44" s="205" t="s">
        <v>424</v>
      </c>
      <c r="AW44" s="205" t="s">
        <v>424</v>
      </c>
      <c r="AX44" s="206">
        <v>0</v>
      </c>
      <c r="AY44" s="206">
        <v>0</v>
      </c>
      <c r="AZ44" s="206" t="s">
        <v>424</v>
      </c>
      <c r="BA44" s="206" t="s">
        <v>424</v>
      </c>
      <c r="BB44" s="206" t="s">
        <v>424</v>
      </c>
      <c r="BC44" s="206" t="s">
        <v>424</v>
      </c>
      <c r="BD44" s="206" t="str">
        <f t="shared" si="50"/>
        <v>нд, нд, нд, договор № нд</v>
      </c>
    </row>
    <row r="45" spans="1:56" s="209" customFormat="1" ht="11.25" x14ac:dyDescent="0.25">
      <c r="A45" s="205">
        <v>19</v>
      </c>
      <c r="B45" s="205" t="str">
        <f t="shared" si="48"/>
        <v>нд</v>
      </c>
      <c r="C45" s="205" t="str">
        <f t="shared" si="48"/>
        <v>нд</v>
      </c>
      <c r="D45" s="205" t="str">
        <f t="shared" si="48"/>
        <v>нд</v>
      </c>
      <c r="E45" s="205" t="str">
        <f t="shared" si="48"/>
        <v>нд</v>
      </c>
      <c r="F45" s="205" t="str">
        <f t="shared" si="48"/>
        <v>нд</v>
      </c>
      <c r="G45" s="205" t="str">
        <f t="shared" si="48"/>
        <v>нд</v>
      </c>
      <c r="H45" s="205" t="str">
        <f t="shared" si="48"/>
        <v>нд</v>
      </c>
      <c r="I45" s="205" t="str">
        <f t="shared" si="48"/>
        <v>нд</v>
      </c>
      <c r="J45" s="205" t="str">
        <f t="shared" si="48"/>
        <v>нд</v>
      </c>
      <c r="K45" s="205" t="str">
        <f t="shared" si="48"/>
        <v>нд</v>
      </c>
      <c r="L45" s="205" t="str">
        <f t="shared" si="48"/>
        <v>нд</v>
      </c>
      <c r="M45" s="205" t="s">
        <v>424</v>
      </c>
      <c r="N45" s="205" t="s">
        <v>424</v>
      </c>
      <c r="O45" s="205" t="s">
        <v>424</v>
      </c>
      <c r="P45" s="206" t="s">
        <v>424</v>
      </c>
      <c r="Q45" s="205" t="s">
        <v>424</v>
      </c>
      <c r="R45" s="206" t="s">
        <v>424</v>
      </c>
      <c r="S45" s="205" t="s">
        <v>424</v>
      </c>
      <c r="T45" s="205" t="s">
        <v>424</v>
      </c>
      <c r="U45" s="205" t="s">
        <v>424</v>
      </c>
      <c r="V45" s="205" t="s">
        <v>424</v>
      </c>
      <c r="W45" s="205" t="s">
        <v>424</v>
      </c>
      <c r="X45" s="205" t="s">
        <v>424</v>
      </c>
      <c r="Y45" s="205" t="s">
        <v>424</v>
      </c>
      <c r="Z45" s="205" t="s">
        <v>424</v>
      </c>
      <c r="AA45" s="205" t="s">
        <v>424</v>
      </c>
      <c r="AB45" s="206" t="s">
        <v>424</v>
      </c>
      <c r="AC45" s="205" t="s">
        <v>424</v>
      </c>
      <c r="AD45" s="206" t="s">
        <v>424</v>
      </c>
      <c r="AE45" s="247" t="str">
        <f t="shared" si="49"/>
        <v>нд</v>
      </c>
      <c r="AF45" s="205" t="s">
        <v>424</v>
      </c>
      <c r="AG45" s="205" t="s">
        <v>424</v>
      </c>
      <c r="AH45" s="205" t="s">
        <v>424</v>
      </c>
      <c r="AI45" s="207" t="s">
        <v>424</v>
      </c>
      <c r="AJ45" s="207" t="s">
        <v>424</v>
      </c>
      <c r="AK45" s="207" t="s">
        <v>424</v>
      </c>
      <c r="AL45" s="207" t="s">
        <v>424</v>
      </c>
      <c r="AM45" s="205" t="s">
        <v>424</v>
      </c>
      <c r="AN45" s="205" t="s">
        <v>424</v>
      </c>
      <c r="AO45" s="205" t="s">
        <v>424</v>
      </c>
      <c r="AP45" s="205" t="s">
        <v>424</v>
      </c>
      <c r="AQ45" s="207" t="s">
        <v>424</v>
      </c>
      <c r="AR45" s="207" t="s">
        <v>424</v>
      </c>
      <c r="AS45" s="207" t="s">
        <v>424</v>
      </c>
      <c r="AT45" s="207" t="s">
        <v>424</v>
      </c>
      <c r="AU45" s="207" t="s">
        <v>424</v>
      </c>
      <c r="AV45" s="205" t="s">
        <v>424</v>
      </c>
      <c r="AW45" s="205" t="s">
        <v>424</v>
      </c>
      <c r="AX45" s="206">
        <v>0</v>
      </c>
      <c r="AY45" s="206">
        <v>0</v>
      </c>
      <c r="AZ45" s="206" t="s">
        <v>424</v>
      </c>
      <c r="BA45" s="206" t="s">
        <v>424</v>
      </c>
      <c r="BB45" s="206" t="s">
        <v>424</v>
      </c>
      <c r="BC45" s="206" t="s">
        <v>424</v>
      </c>
      <c r="BD45" s="206" t="str">
        <f t="shared" si="50"/>
        <v>нд, нд, нд, договор № нд</v>
      </c>
    </row>
    <row r="46" spans="1:56" s="209" customFormat="1" ht="11.25" x14ac:dyDescent="0.25">
      <c r="A46" s="205">
        <v>20</v>
      </c>
      <c r="B46" s="205" t="str">
        <f t="shared" si="48"/>
        <v>нд</v>
      </c>
      <c r="C46" s="205" t="str">
        <f t="shared" si="48"/>
        <v>нд</v>
      </c>
      <c r="D46" s="205" t="str">
        <f t="shared" si="48"/>
        <v>нд</v>
      </c>
      <c r="E46" s="205" t="str">
        <f t="shared" si="48"/>
        <v>нд</v>
      </c>
      <c r="F46" s="205" t="str">
        <f t="shared" si="48"/>
        <v>нд</v>
      </c>
      <c r="G46" s="205" t="str">
        <f t="shared" si="48"/>
        <v>нд</v>
      </c>
      <c r="H46" s="205" t="str">
        <f t="shared" si="48"/>
        <v>нд</v>
      </c>
      <c r="I46" s="205" t="str">
        <f t="shared" si="48"/>
        <v>нд</v>
      </c>
      <c r="J46" s="205" t="str">
        <f t="shared" si="48"/>
        <v>нд</v>
      </c>
      <c r="K46" s="205" t="str">
        <f t="shared" si="48"/>
        <v>нд</v>
      </c>
      <c r="L46" s="205" t="str">
        <f t="shared" si="48"/>
        <v>нд</v>
      </c>
      <c r="M46" s="205" t="s">
        <v>424</v>
      </c>
      <c r="N46" s="205" t="s">
        <v>424</v>
      </c>
      <c r="O46" s="205" t="s">
        <v>424</v>
      </c>
      <c r="P46" s="206" t="s">
        <v>424</v>
      </c>
      <c r="Q46" s="205" t="s">
        <v>424</v>
      </c>
      <c r="R46" s="206" t="s">
        <v>424</v>
      </c>
      <c r="S46" s="205" t="s">
        <v>424</v>
      </c>
      <c r="T46" s="205" t="s">
        <v>424</v>
      </c>
      <c r="U46" s="205" t="s">
        <v>424</v>
      </c>
      <c r="V46" s="205" t="s">
        <v>424</v>
      </c>
      <c r="W46" s="205" t="s">
        <v>424</v>
      </c>
      <c r="X46" s="205" t="s">
        <v>424</v>
      </c>
      <c r="Y46" s="205" t="s">
        <v>424</v>
      </c>
      <c r="Z46" s="205" t="s">
        <v>424</v>
      </c>
      <c r="AA46" s="205" t="s">
        <v>424</v>
      </c>
      <c r="AB46" s="206" t="s">
        <v>424</v>
      </c>
      <c r="AC46" s="205" t="s">
        <v>424</v>
      </c>
      <c r="AD46" s="206" t="s">
        <v>424</v>
      </c>
      <c r="AE46" s="247" t="str">
        <f t="shared" si="49"/>
        <v>нд</v>
      </c>
      <c r="AF46" s="205" t="s">
        <v>424</v>
      </c>
      <c r="AG46" s="205" t="s">
        <v>424</v>
      </c>
      <c r="AH46" s="205" t="s">
        <v>424</v>
      </c>
      <c r="AI46" s="207" t="s">
        <v>424</v>
      </c>
      <c r="AJ46" s="207" t="s">
        <v>424</v>
      </c>
      <c r="AK46" s="207" t="s">
        <v>424</v>
      </c>
      <c r="AL46" s="207" t="s">
        <v>424</v>
      </c>
      <c r="AM46" s="205" t="s">
        <v>424</v>
      </c>
      <c r="AN46" s="205" t="s">
        <v>424</v>
      </c>
      <c r="AO46" s="205" t="s">
        <v>424</v>
      </c>
      <c r="AP46" s="205" t="s">
        <v>424</v>
      </c>
      <c r="AQ46" s="207" t="s">
        <v>424</v>
      </c>
      <c r="AR46" s="207" t="s">
        <v>424</v>
      </c>
      <c r="AS46" s="207" t="s">
        <v>424</v>
      </c>
      <c r="AT46" s="207" t="s">
        <v>424</v>
      </c>
      <c r="AU46" s="207" t="s">
        <v>424</v>
      </c>
      <c r="AV46" s="205" t="s">
        <v>424</v>
      </c>
      <c r="AW46" s="205" t="s">
        <v>424</v>
      </c>
      <c r="AX46" s="206">
        <v>0</v>
      </c>
      <c r="AY46" s="206">
        <v>0</v>
      </c>
      <c r="AZ46" s="206" t="s">
        <v>424</v>
      </c>
      <c r="BA46" s="206" t="s">
        <v>424</v>
      </c>
      <c r="BB46" s="206" t="s">
        <v>424</v>
      </c>
      <c r="BC46" s="206" t="s">
        <v>424</v>
      </c>
      <c r="BD46" s="206" t="str">
        <f t="shared" si="50"/>
        <v>нд, нд, нд, договор № нд</v>
      </c>
    </row>
    <row r="47" spans="1:56" s="209" customFormat="1" ht="11.25" x14ac:dyDescent="0.25">
      <c r="A47" s="205">
        <v>21</v>
      </c>
      <c r="B47" s="205" t="str">
        <f t="shared" si="48"/>
        <v>нд</v>
      </c>
      <c r="C47" s="205" t="str">
        <f t="shared" si="48"/>
        <v>нд</v>
      </c>
      <c r="D47" s="205" t="str">
        <f t="shared" si="48"/>
        <v>нд</v>
      </c>
      <c r="E47" s="205" t="str">
        <f t="shared" si="48"/>
        <v>нд</v>
      </c>
      <c r="F47" s="205" t="str">
        <f t="shared" si="48"/>
        <v>нд</v>
      </c>
      <c r="G47" s="205" t="str">
        <f t="shared" si="48"/>
        <v>нд</v>
      </c>
      <c r="H47" s="205" t="str">
        <f t="shared" si="48"/>
        <v>нд</v>
      </c>
      <c r="I47" s="205" t="str">
        <f t="shared" si="48"/>
        <v>нд</v>
      </c>
      <c r="J47" s="205" t="str">
        <f t="shared" si="48"/>
        <v>нд</v>
      </c>
      <c r="K47" s="205" t="str">
        <f t="shared" si="48"/>
        <v>нд</v>
      </c>
      <c r="L47" s="205" t="str">
        <f t="shared" si="48"/>
        <v>нд</v>
      </c>
      <c r="M47" s="205" t="s">
        <v>424</v>
      </c>
      <c r="N47" s="205" t="s">
        <v>424</v>
      </c>
      <c r="O47" s="205" t="s">
        <v>424</v>
      </c>
      <c r="P47" s="206" t="s">
        <v>424</v>
      </c>
      <c r="Q47" s="205" t="s">
        <v>424</v>
      </c>
      <c r="R47" s="206" t="s">
        <v>424</v>
      </c>
      <c r="S47" s="205" t="s">
        <v>424</v>
      </c>
      <c r="T47" s="205" t="s">
        <v>424</v>
      </c>
      <c r="U47" s="205" t="s">
        <v>424</v>
      </c>
      <c r="V47" s="205" t="s">
        <v>424</v>
      </c>
      <c r="W47" s="205" t="s">
        <v>424</v>
      </c>
      <c r="X47" s="205" t="s">
        <v>424</v>
      </c>
      <c r="Y47" s="205" t="s">
        <v>424</v>
      </c>
      <c r="Z47" s="205" t="s">
        <v>424</v>
      </c>
      <c r="AA47" s="205" t="s">
        <v>424</v>
      </c>
      <c r="AB47" s="206" t="s">
        <v>424</v>
      </c>
      <c r="AC47" s="205" t="s">
        <v>424</v>
      </c>
      <c r="AD47" s="206" t="s">
        <v>424</v>
      </c>
      <c r="AE47" s="247" t="str">
        <f t="shared" si="49"/>
        <v>нд</v>
      </c>
      <c r="AF47" s="205" t="s">
        <v>424</v>
      </c>
      <c r="AG47" s="205" t="s">
        <v>424</v>
      </c>
      <c r="AH47" s="205" t="s">
        <v>424</v>
      </c>
      <c r="AI47" s="207" t="s">
        <v>424</v>
      </c>
      <c r="AJ47" s="207" t="s">
        <v>424</v>
      </c>
      <c r="AK47" s="207" t="s">
        <v>424</v>
      </c>
      <c r="AL47" s="207" t="s">
        <v>424</v>
      </c>
      <c r="AM47" s="205" t="s">
        <v>424</v>
      </c>
      <c r="AN47" s="205" t="s">
        <v>424</v>
      </c>
      <c r="AO47" s="205" t="s">
        <v>424</v>
      </c>
      <c r="AP47" s="205" t="s">
        <v>424</v>
      </c>
      <c r="AQ47" s="207" t="s">
        <v>424</v>
      </c>
      <c r="AR47" s="207" t="s">
        <v>424</v>
      </c>
      <c r="AS47" s="207" t="s">
        <v>424</v>
      </c>
      <c r="AT47" s="207" t="s">
        <v>424</v>
      </c>
      <c r="AU47" s="207" t="s">
        <v>424</v>
      </c>
      <c r="AV47" s="205" t="s">
        <v>424</v>
      </c>
      <c r="AW47" s="205" t="s">
        <v>424</v>
      </c>
      <c r="AX47" s="206">
        <v>0</v>
      </c>
      <c r="AY47" s="206">
        <v>0</v>
      </c>
      <c r="AZ47" s="206" t="s">
        <v>424</v>
      </c>
      <c r="BA47" s="206" t="s">
        <v>424</v>
      </c>
      <c r="BB47" s="206" t="s">
        <v>424</v>
      </c>
      <c r="BC47" s="206" t="s">
        <v>424</v>
      </c>
      <c r="BD47" s="206" t="str">
        <f t="shared" si="50"/>
        <v>нд, нд, нд, договор № нд</v>
      </c>
    </row>
    <row r="48" spans="1:56" s="209" customFormat="1" ht="11.25" x14ac:dyDescent="0.25">
      <c r="A48" s="205">
        <v>22</v>
      </c>
      <c r="B48" s="205" t="str">
        <f t="shared" si="48"/>
        <v>нд</v>
      </c>
      <c r="C48" s="205" t="str">
        <f t="shared" si="48"/>
        <v>нд</v>
      </c>
      <c r="D48" s="205" t="str">
        <f t="shared" si="48"/>
        <v>нд</v>
      </c>
      <c r="E48" s="205" t="str">
        <f t="shared" si="48"/>
        <v>нд</v>
      </c>
      <c r="F48" s="205" t="str">
        <f t="shared" si="48"/>
        <v>нд</v>
      </c>
      <c r="G48" s="205" t="str">
        <f t="shared" si="48"/>
        <v>нд</v>
      </c>
      <c r="H48" s="205" t="str">
        <f t="shared" si="48"/>
        <v>нд</v>
      </c>
      <c r="I48" s="205" t="str">
        <f t="shared" si="48"/>
        <v>нд</v>
      </c>
      <c r="J48" s="205" t="str">
        <f t="shared" si="48"/>
        <v>нд</v>
      </c>
      <c r="K48" s="205" t="str">
        <f t="shared" si="48"/>
        <v>нд</v>
      </c>
      <c r="L48" s="205" t="str">
        <f t="shared" si="48"/>
        <v>нд</v>
      </c>
      <c r="M48" s="205" t="s">
        <v>424</v>
      </c>
      <c r="N48" s="205" t="s">
        <v>424</v>
      </c>
      <c r="O48" s="205" t="s">
        <v>424</v>
      </c>
      <c r="P48" s="206" t="s">
        <v>424</v>
      </c>
      <c r="Q48" s="205" t="s">
        <v>424</v>
      </c>
      <c r="R48" s="206" t="s">
        <v>424</v>
      </c>
      <c r="S48" s="205" t="s">
        <v>424</v>
      </c>
      <c r="T48" s="205" t="s">
        <v>424</v>
      </c>
      <c r="U48" s="205" t="s">
        <v>424</v>
      </c>
      <c r="V48" s="205" t="s">
        <v>424</v>
      </c>
      <c r="W48" s="205" t="s">
        <v>424</v>
      </c>
      <c r="X48" s="205" t="s">
        <v>424</v>
      </c>
      <c r="Y48" s="205" t="s">
        <v>424</v>
      </c>
      <c r="Z48" s="205" t="s">
        <v>424</v>
      </c>
      <c r="AA48" s="205" t="s">
        <v>424</v>
      </c>
      <c r="AB48" s="206" t="s">
        <v>424</v>
      </c>
      <c r="AC48" s="205" t="s">
        <v>424</v>
      </c>
      <c r="AD48" s="206" t="s">
        <v>424</v>
      </c>
      <c r="AE48" s="247" t="str">
        <f t="shared" si="49"/>
        <v>нд</v>
      </c>
      <c r="AF48" s="205" t="s">
        <v>424</v>
      </c>
      <c r="AG48" s="205" t="s">
        <v>424</v>
      </c>
      <c r="AH48" s="205" t="s">
        <v>424</v>
      </c>
      <c r="AI48" s="207" t="s">
        <v>424</v>
      </c>
      <c r="AJ48" s="207" t="s">
        <v>424</v>
      </c>
      <c r="AK48" s="207" t="s">
        <v>424</v>
      </c>
      <c r="AL48" s="207" t="s">
        <v>424</v>
      </c>
      <c r="AM48" s="205" t="s">
        <v>424</v>
      </c>
      <c r="AN48" s="205" t="s">
        <v>424</v>
      </c>
      <c r="AO48" s="205" t="s">
        <v>424</v>
      </c>
      <c r="AP48" s="205" t="s">
        <v>424</v>
      </c>
      <c r="AQ48" s="207" t="s">
        <v>424</v>
      </c>
      <c r="AR48" s="207" t="s">
        <v>424</v>
      </c>
      <c r="AS48" s="207" t="s">
        <v>424</v>
      </c>
      <c r="AT48" s="207" t="s">
        <v>424</v>
      </c>
      <c r="AU48" s="207" t="s">
        <v>424</v>
      </c>
      <c r="AV48" s="205" t="s">
        <v>424</v>
      </c>
      <c r="AW48" s="205" t="s">
        <v>424</v>
      </c>
      <c r="AX48" s="206">
        <v>0</v>
      </c>
      <c r="AY48" s="206">
        <v>0</v>
      </c>
      <c r="AZ48" s="206" t="s">
        <v>424</v>
      </c>
      <c r="BA48" s="206" t="s">
        <v>424</v>
      </c>
      <c r="BB48" s="206" t="s">
        <v>424</v>
      </c>
      <c r="BC48" s="206" t="s">
        <v>424</v>
      </c>
      <c r="BD48" s="206" t="str">
        <f t="shared" si="50"/>
        <v>нд, нд, нд, договор № нд</v>
      </c>
    </row>
    <row r="49" spans="1:56" s="209" customFormat="1" ht="11.25" x14ac:dyDescent="0.25">
      <c r="A49" s="205">
        <v>23</v>
      </c>
      <c r="B49" s="205" t="str">
        <f t="shared" si="48"/>
        <v>нд</v>
      </c>
      <c r="C49" s="205" t="str">
        <f t="shared" si="48"/>
        <v>нд</v>
      </c>
      <c r="D49" s="205" t="str">
        <f t="shared" si="48"/>
        <v>нд</v>
      </c>
      <c r="E49" s="205" t="str">
        <f t="shared" si="48"/>
        <v>нд</v>
      </c>
      <c r="F49" s="205" t="str">
        <f t="shared" si="48"/>
        <v>нд</v>
      </c>
      <c r="G49" s="205" t="str">
        <f t="shared" si="48"/>
        <v>нд</v>
      </c>
      <c r="H49" s="205" t="str">
        <f t="shared" si="48"/>
        <v>нд</v>
      </c>
      <c r="I49" s="205" t="str">
        <f t="shared" si="48"/>
        <v>нд</v>
      </c>
      <c r="J49" s="205" t="str">
        <f t="shared" si="48"/>
        <v>нд</v>
      </c>
      <c r="K49" s="205" t="str">
        <f t="shared" si="48"/>
        <v>нд</v>
      </c>
      <c r="L49" s="205" t="str">
        <f t="shared" si="48"/>
        <v>нд</v>
      </c>
      <c r="M49" s="205" t="s">
        <v>424</v>
      </c>
      <c r="N49" s="205" t="s">
        <v>424</v>
      </c>
      <c r="O49" s="205" t="s">
        <v>424</v>
      </c>
      <c r="P49" s="206" t="s">
        <v>424</v>
      </c>
      <c r="Q49" s="205" t="s">
        <v>424</v>
      </c>
      <c r="R49" s="206" t="s">
        <v>424</v>
      </c>
      <c r="S49" s="205" t="s">
        <v>424</v>
      </c>
      <c r="T49" s="205" t="s">
        <v>424</v>
      </c>
      <c r="U49" s="205" t="s">
        <v>424</v>
      </c>
      <c r="V49" s="205" t="s">
        <v>424</v>
      </c>
      <c r="W49" s="205" t="s">
        <v>424</v>
      </c>
      <c r="X49" s="205" t="s">
        <v>424</v>
      </c>
      <c r="Y49" s="205" t="s">
        <v>424</v>
      </c>
      <c r="Z49" s="205" t="s">
        <v>424</v>
      </c>
      <c r="AA49" s="205" t="s">
        <v>424</v>
      </c>
      <c r="AB49" s="206" t="s">
        <v>424</v>
      </c>
      <c r="AC49" s="205" t="s">
        <v>424</v>
      </c>
      <c r="AD49" s="206" t="s">
        <v>424</v>
      </c>
      <c r="AE49" s="247" t="str">
        <f t="shared" si="49"/>
        <v>нд</v>
      </c>
      <c r="AF49" s="205" t="s">
        <v>424</v>
      </c>
      <c r="AG49" s="205" t="s">
        <v>424</v>
      </c>
      <c r="AH49" s="205" t="s">
        <v>424</v>
      </c>
      <c r="AI49" s="207" t="s">
        <v>424</v>
      </c>
      <c r="AJ49" s="207" t="s">
        <v>424</v>
      </c>
      <c r="AK49" s="207" t="s">
        <v>424</v>
      </c>
      <c r="AL49" s="207" t="s">
        <v>424</v>
      </c>
      <c r="AM49" s="205" t="s">
        <v>424</v>
      </c>
      <c r="AN49" s="205" t="s">
        <v>424</v>
      </c>
      <c r="AO49" s="205" t="s">
        <v>424</v>
      </c>
      <c r="AP49" s="205" t="s">
        <v>424</v>
      </c>
      <c r="AQ49" s="207" t="s">
        <v>424</v>
      </c>
      <c r="AR49" s="207" t="s">
        <v>424</v>
      </c>
      <c r="AS49" s="207" t="s">
        <v>424</v>
      </c>
      <c r="AT49" s="207" t="s">
        <v>424</v>
      </c>
      <c r="AU49" s="207" t="s">
        <v>424</v>
      </c>
      <c r="AV49" s="205" t="s">
        <v>424</v>
      </c>
      <c r="AW49" s="205" t="s">
        <v>424</v>
      </c>
      <c r="AX49" s="206">
        <v>0</v>
      </c>
      <c r="AY49" s="206">
        <v>0</v>
      </c>
      <c r="AZ49" s="206" t="s">
        <v>424</v>
      </c>
      <c r="BA49" s="206" t="s">
        <v>424</v>
      </c>
      <c r="BB49" s="206" t="s">
        <v>424</v>
      </c>
      <c r="BC49" s="206" t="s">
        <v>424</v>
      </c>
      <c r="BD49" s="206" t="str">
        <f t="shared" si="50"/>
        <v>нд, нд, нд, договор № нд</v>
      </c>
    </row>
    <row r="50" spans="1:56" s="209" customFormat="1" ht="11.25" x14ac:dyDescent="0.25">
      <c r="A50" s="205">
        <v>24</v>
      </c>
      <c r="B50" s="205" t="str">
        <f t="shared" si="48"/>
        <v>нд</v>
      </c>
      <c r="C50" s="205" t="str">
        <f t="shared" si="48"/>
        <v>нд</v>
      </c>
      <c r="D50" s="205" t="str">
        <f t="shared" si="48"/>
        <v>нд</v>
      </c>
      <c r="E50" s="205" t="str">
        <f t="shared" si="48"/>
        <v>нд</v>
      </c>
      <c r="F50" s="205" t="str">
        <f t="shared" si="48"/>
        <v>нд</v>
      </c>
      <c r="G50" s="205" t="str">
        <f t="shared" si="48"/>
        <v>нд</v>
      </c>
      <c r="H50" s="205" t="str">
        <f t="shared" si="48"/>
        <v>нд</v>
      </c>
      <c r="I50" s="205" t="str">
        <f t="shared" si="48"/>
        <v>нд</v>
      </c>
      <c r="J50" s="205" t="str">
        <f t="shared" si="48"/>
        <v>нд</v>
      </c>
      <c r="K50" s="205" t="str">
        <f t="shared" si="48"/>
        <v>нд</v>
      </c>
      <c r="L50" s="205" t="str">
        <f t="shared" si="48"/>
        <v>нд</v>
      </c>
      <c r="M50" s="205" t="s">
        <v>424</v>
      </c>
      <c r="N50" s="205" t="s">
        <v>424</v>
      </c>
      <c r="O50" s="205" t="s">
        <v>424</v>
      </c>
      <c r="P50" s="206" t="s">
        <v>424</v>
      </c>
      <c r="Q50" s="205" t="s">
        <v>424</v>
      </c>
      <c r="R50" s="206" t="s">
        <v>424</v>
      </c>
      <c r="S50" s="205" t="s">
        <v>424</v>
      </c>
      <c r="T50" s="205" t="s">
        <v>424</v>
      </c>
      <c r="U50" s="205" t="s">
        <v>424</v>
      </c>
      <c r="V50" s="205" t="s">
        <v>424</v>
      </c>
      <c r="W50" s="205" t="s">
        <v>424</v>
      </c>
      <c r="X50" s="205" t="s">
        <v>424</v>
      </c>
      <c r="Y50" s="205" t="s">
        <v>424</v>
      </c>
      <c r="Z50" s="205" t="s">
        <v>424</v>
      </c>
      <c r="AA50" s="205" t="s">
        <v>424</v>
      </c>
      <c r="AB50" s="206" t="s">
        <v>424</v>
      </c>
      <c r="AC50" s="205" t="s">
        <v>424</v>
      </c>
      <c r="AD50" s="206" t="s">
        <v>424</v>
      </c>
      <c r="AE50" s="247" t="str">
        <f t="shared" si="49"/>
        <v>нд</v>
      </c>
      <c r="AF50" s="205" t="s">
        <v>424</v>
      </c>
      <c r="AG50" s="205" t="s">
        <v>424</v>
      </c>
      <c r="AH50" s="205" t="s">
        <v>424</v>
      </c>
      <c r="AI50" s="207" t="s">
        <v>424</v>
      </c>
      <c r="AJ50" s="207" t="s">
        <v>424</v>
      </c>
      <c r="AK50" s="207" t="s">
        <v>424</v>
      </c>
      <c r="AL50" s="207" t="s">
        <v>424</v>
      </c>
      <c r="AM50" s="205" t="s">
        <v>424</v>
      </c>
      <c r="AN50" s="205" t="s">
        <v>424</v>
      </c>
      <c r="AO50" s="205" t="s">
        <v>424</v>
      </c>
      <c r="AP50" s="205" t="s">
        <v>424</v>
      </c>
      <c r="AQ50" s="207" t="s">
        <v>424</v>
      </c>
      <c r="AR50" s="207" t="s">
        <v>424</v>
      </c>
      <c r="AS50" s="207" t="s">
        <v>424</v>
      </c>
      <c r="AT50" s="207" t="s">
        <v>424</v>
      </c>
      <c r="AU50" s="207" t="s">
        <v>424</v>
      </c>
      <c r="AV50" s="205" t="s">
        <v>424</v>
      </c>
      <c r="AW50" s="205" t="s">
        <v>424</v>
      </c>
      <c r="AX50" s="206">
        <v>0</v>
      </c>
      <c r="AY50" s="206">
        <v>0</v>
      </c>
      <c r="AZ50" s="206" t="s">
        <v>424</v>
      </c>
      <c r="BA50" s="206" t="s">
        <v>424</v>
      </c>
      <c r="BB50" s="206" t="s">
        <v>424</v>
      </c>
      <c r="BC50" s="206" t="s">
        <v>424</v>
      </c>
      <c r="BD50" s="206" t="str">
        <f t="shared" si="50"/>
        <v>нд, нд, нд, договор № нд</v>
      </c>
    </row>
    <row r="51" spans="1:56" s="209" customFormat="1" ht="11.25" x14ac:dyDescent="0.25">
      <c r="A51" s="205">
        <v>25</v>
      </c>
      <c r="B51" s="205" t="str">
        <f t="shared" si="48"/>
        <v>нд</v>
      </c>
      <c r="C51" s="205" t="str">
        <f t="shared" si="48"/>
        <v>нд</v>
      </c>
      <c r="D51" s="205" t="str">
        <f t="shared" si="48"/>
        <v>нд</v>
      </c>
      <c r="E51" s="205" t="str">
        <f t="shared" si="48"/>
        <v>нд</v>
      </c>
      <c r="F51" s="205" t="str">
        <f t="shared" si="48"/>
        <v>нд</v>
      </c>
      <c r="G51" s="205" t="str">
        <f t="shared" si="48"/>
        <v>нд</v>
      </c>
      <c r="H51" s="205" t="str">
        <f t="shared" si="48"/>
        <v>нд</v>
      </c>
      <c r="I51" s="205" t="str">
        <f t="shared" si="48"/>
        <v>нд</v>
      </c>
      <c r="J51" s="205" t="str">
        <f t="shared" si="48"/>
        <v>нд</v>
      </c>
      <c r="K51" s="205" t="str">
        <f t="shared" si="48"/>
        <v>нд</v>
      </c>
      <c r="L51" s="205" t="str">
        <f t="shared" si="48"/>
        <v>нд</v>
      </c>
      <c r="M51" s="205" t="s">
        <v>424</v>
      </c>
      <c r="N51" s="205" t="s">
        <v>424</v>
      </c>
      <c r="O51" s="205" t="s">
        <v>424</v>
      </c>
      <c r="P51" s="206" t="s">
        <v>424</v>
      </c>
      <c r="Q51" s="205" t="s">
        <v>424</v>
      </c>
      <c r="R51" s="206" t="s">
        <v>424</v>
      </c>
      <c r="S51" s="205" t="s">
        <v>424</v>
      </c>
      <c r="T51" s="205" t="s">
        <v>424</v>
      </c>
      <c r="U51" s="205" t="s">
        <v>424</v>
      </c>
      <c r="V51" s="205" t="s">
        <v>424</v>
      </c>
      <c r="W51" s="205" t="s">
        <v>424</v>
      </c>
      <c r="X51" s="205" t="s">
        <v>424</v>
      </c>
      <c r="Y51" s="205" t="s">
        <v>424</v>
      </c>
      <c r="Z51" s="205" t="s">
        <v>424</v>
      </c>
      <c r="AA51" s="205" t="s">
        <v>424</v>
      </c>
      <c r="AB51" s="206" t="s">
        <v>424</v>
      </c>
      <c r="AC51" s="205" t="s">
        <v>424</v>
      </c>
      <c r="AD51" s="206" t="s">
        <v>424</v>
      </c>
      <c r="AE51" s="247" t="str">
        <f t="shared" si="49"/>
        <v>нд</v>
      </c>
      <c r="AF51" s="205" t="s">
        <v>424</v>
      </c>
      <c r="AG51" s="205" t="s">
        <v>424</v>
      </c>
      <c r="AH51" s="205" t="s">
        <v>424</v>
      </c>
      <c r="AI51" s="207" t="s">
        <v>424</v>
      </c>
      <c r="AJ51" s="207" t="s">
        <v>424</v>
      </c>
      <c r="AK51" s="207" t="s">
        <v>424</v>
      </c>
      <c r="AL51" s="207" t="s">
        <v>424</v>
      </c>
      <c r="AM51" s="205" t="s">
        <v>424</v>
      </c>
      <c r="AN51" s="205" t="s">
        <v>424</v>
      </c>
      <c r="AO51" s="205" t="s">
        <v>424</v>
      </c>
      <c r="AP51" s="205" t="s">
        <v>424</v>
      </c>
      <c r="AQ51" s="207" t="s">
        <v>424</v>
      </c>
      <c r="AR51" s="207" t="s">
        <v>424</v>
      </c>
      <c r="AS51" s="207" t="s">
        <v>424</v>
      </c>
      <c r="AT51" s="207" t="s">
        <v>424</v>
      </c>
      <c r="AU51" s="207" t="s">
        <v>424</v>
      </c>
      <c r="AV51" s="205" t="s">
        <v>424</v>
      </c>
      <c r="AW51" s="205" t="s">
        <v>424</v>
      </c>
      <c r="AX51" s="206">
        <v>0</v>
      </c>
      <c r="AY51" s="206">
        <v>0</v>
      </c>
      <c r="AZ51" s="206" t="s">
        <v>424</v>
      </c>
      <c r="BA51" s="206" t="s">
        <v>424</v>
      </c>
      <c r="BB51" s="206" t="s">
        <v>424</v>
      </c>
      <c r="BC51" s="206" t="s">
        <v>424</v>
      </c>
      <c r="BD51" s="206" t="str">
        <f t="shared" si="50"/>
        <v>нд, нд, нд, договор № нд</v>
      </c>
    </row>
    <row r="52" spans="1:56" s="209" customFormat="1" ht="11.25" x14ac:dyDescent="0.25">
      <c r="A52" s="205">
        <v>26</v>
      </c>
      <c r="B52" s="205" t="str">
        <f t="shared" si="48"/>
        <v>нд</v>
      </c>
      <c r="C52" s="205" t="str">
        <f t="shared" si="48"/>
        <v>нд</v>
      </c>
      <c r="D52" s="205" t="str">
        <f t="shared" si="48"/>
        <v>нд</v>
      </c>
      <c r="E52" s="205" t="str">
        <f t="shared" si="48"/>
        <v>нд</v>
      </c>
      <c r="F52" s="205" t="str">
        <f t="shared" si="48"/>
        <v>нд</v>
      </c>
      <c r="G52" s="205" t="str">
        <f t="shared" si="48"/>
        <v>нд</v>
      </c>
      <c r="H52" s="205" t="str">
        <f t="shared" si="48"/>
        <v>нд</v>
      </c>
      <c r="I52" s="205" t="str">
        <f t="shared" si="48"/>
        <v>нд</v>
      </c>
      <c r="J52" s="205" t="str">
        <f t="shared" si="48"/>
        <v>нд</v>
      </c>
      <c r="K52" s="205" t="str">
        <f t="shared" si="48"/>
        <v>нд</v>
      </c>
      <c r="L52" s="205" t="str">
        <f t="shared" si="48"/>
        <v>нд</v>
      </c>
      <c r="M52" s="205" t="s">
        <v>424</v>
      </c>
      <c r="N52" s="205" t="s">
        <v>424</v>
      </c>
      <c r="O52" s="205" t="s">
        <v>424</v>
      </c>
      <c r="P52" s="206" t="s">
        <v>424</v>
      </c>
      <c r="Q52" s="205" t="s">
        <v>424</v>
      </c>
      <c r="R52" s="206" t="s">
        <v>424</v>
      </c>
      <c r="S52" s="205" t="s">
        <v>424</v>
      </c>
      <c r="T52" s="205" t="s">
        <v>424</v>
      </c>
      <c r="U52" s="205" t="s">
        <v>424</v>
      </c>
      <c r="V52" s="205" t="s">
        <v>424</v>
      </c>
      <c r="W52" s="205" t="s">
        <v>424</v>
      </c>
      <c r="X52" s="205" t="s">
        <v>424</v>
      </c>
      <c r="Y52" s="205" t="s">
        <v>424</v>
      </c>
      <c r="Z52" s="205" t="s">
        <v>424</v>
      </c>
      <c r="AA52" s="205" t="s">
        <v>424</v>
      </c>
      <c r="AB52" s="206" t="s">
        <v>424</v>
      </c>
      <c r="AC52" s="205" t="s">
        <v>424</v>
      </c>
      <c r="AD52" s="206" t="s">
        <v>424</v>
      </c>
      <c r="AE52" s="247" t="str">
        <f t="shared" si="49"/>
        <v>нд</v>
      </c>
      <c r="AF52" s="205" t="s">
        <v>424</v>
      </c>
      <c r="AG52" s="205" t="s">
        <v>424</v>
      </c>
      <c r="AH52" s="205" t="s">
        <v>424</v>
      </c>
      <c r="AI52" s="207" t="s">
        <v>424</v>
      </c>
      <c r="AJ52" s="207" t="s">
        <v>424</v>
      </c>
      <c r="AK52" s="207" t="s">
        <v>424</v>
      </c>
      <c r="AL52" s="207" t="s">
        <v>424</v>
      </c>
      <c r="AM52" s="205" t="s">
        <v>424</v>
      </c>
      <c r="AN52" s="205" t="s">
        <v>424</v>
      </c>
      <c r="AO52" s="205" t="s">
        <v>424</v>
      </c>
      <c r="AP52" s="205" t="s">
        <v>424</v>
      </c>
      <c r="AQ52" s="207" t="s">
        <v>424</v>
      </c>
      <c r="AR52" s="207" t="s">
        <v>424</v>
      </c>
      <c r="AS52" s="207" t="s">
        <v>424</v>
      </c>
      <c r="AT52" s="207" t="s">
        <v>424</v>
      </c>
      <c r="AU52" s="207" t="s">
        <v>424</v>
      </c>
      <c r="AV52" s="205" t="s">
        <v>424</v>
      </c>
      <c r="AW52" s="205" t="s">
        <v>424</v>
      </c>
      <c r="AX52" s="206">
        <v>0</v>
      </c>
      <c r="AY52" s="206">
        <v>0</v>
      </c>
      <c r="AZ52" s="206" t="s">
        <v>424</v>
      </c>
      <c r="BA52" s="206" t="s">
        <v>424</v>
      </c>
      <c r="BB52" s="206" t="s">
        <v>424</v>
      </c>
      <c r="BC52" s="206" t="s">
        <v>424</v>
      </c>
      <c r="BD52" s="206" t="str">
        <f t="shared" si="50"/>
        <v>нд, нд, нд, договор № нд</v>
      </c>
    </row>
    <row r="53" spans="1:56" s="209" customFormat="1" ht="11.25" x14ac:dyDescent="0.25">
      <c r="A53" s="205">
        <v>27</v>
      </c>
      <c r="B53" s="205" t="str">
        <f t="shared" si="48"/>
        <v>нд</v>
      </c>
      <c r="C53" s="205" t="str">
        <f t="shared" si="48"/>
        <v>нд</v>
      </c>
      <c r="D53" s="205" t="str">
        <f t="shared" si="48"/>
        <v>нд</v>
      </c>
      <c r="E53" s="205" t="str">
        <f t="shared" si="48"/>
        <v>нд</v>
      </c>
      <c r="F53" s="205" t="str">
        <f t="shared" si="48"/>
        <v>нд</v>
      </c>
      <c r="G53" s="205" t="str">
        <f t="shared" si="48"/>
        <v>нд</v>
      </c>
      <c r="H53" s="205" t="str">
        <f t="shared" si="48"/>
        <v>нд</v>
      </c>
      <c r="I53" s="205" t="str">
        <f t="shared" si="48"/>
        <v>нд</v>
      </c>
      <c r="J53" s="205" t="str">
        <f t="shared" si="48"/>
        <v>нд</v>
      </c>
      <c r="K53" s="205" t="str">
        <f t="shared" si="48"/>
        <v>нд</v>
      </c>
      <c r="L53" s="205" t="str">
        <f t="shared" si="48"/>
        <v>нд</v>
      </c>
      <c r="M53" s="205" t="s">
        <v>424</v>
      </c>
      <c r="N53" s="205" t="s">
        <v>424</v>
      </c>
      <c r="O53" s="205" t="s">
        <v>424</v>
      </c>
      <c r="P53" s="206" t="s">
        <v>424</v>
      </c>
      <c r="Q53" s="205" t="s">
        <v>424</v>
      </c>
      <c r="R53" s="206" t="s">
        <v>424</v>
      </c>
      <c r="S53" s="205" t="s">
        <v>424</v>
      </c>
      <c r="T53" s="205" t="s">
        <v>424</v>
      </c>
      <c r="U53" s="205" t="s">
        <v>424</v>
      </c>
      <c r="V53" s="205" t="s">
        <v>424</v>
      </c>
      <c r="W53" s="205" t="s">
        <v>424</v>
      </c>
      <c r="X53" s="205" t="s">
        <v>424</v>
      </c>
      <c r="Y53" s="205" t="s">
        <v>424</v>
      </c>
      <c r="Z53" s="205" t="s">
        <v>424</v>
      </c>
      <c r="AA53" s="205" t="s">
        <v>424</v>
      </c>
      <c r="AB53" s="206" t="s">
        <v>424</v>
      </c>
      <c r="AC53" s="205" t="s">
        <v>424</v>
      </c>
      <c r="AD53" s="206" t="s">
        <v>424</v>
      </c>
      <c r="AE53" s="247" t="str">
        <f t="shared" si="49"/>
        <v>нд</v>
      </c>
      <c r="AF53" s="205" t="s">
        <v>424</v>
      </c>
      <c r="AG53" s="205" t="s">
        <v>424</v>
      </c>
      <c r="AH53" s="205" t="s">
        <v>424</v>
      </c>
      <c r="AI53" s="207" t="s">
        <v>424</v>
      </c>
      <c r="AJ53" s="207" t="s">
        <v>424</v>
      </c>
      <c r="AK53" s="207" t="s">
        <v>424</v>
      </c>
      <c r="AL53" s="207" t="s">
        <v>424</v>
      </c>
      <c r="AM53" s="205" t="s">
        <v>424</v>
      </c>
      <c r="AN53" s="205" t="s">
        <v>424</v>
      </c>
      <c r="AO53" s="205" t="s">
        <v>424</v>
      </c>
      <c r="AP53" s="205" t="s">
        <v>424</v>
      </c>
      <c r="AQ53" s="207" t="s">
        <v>424</v>
      </c>
      <c r="AR53" s="207" t="s">
        <v>424</v>
      </c>
      <c r="AS53" s="207" t="s">
        <v>424</v>
      </c>
      <c r="AT53" s="207" t="s">
        <v>424</v>
      </c>
      <c r="AU53" s="207" t="s">
        <v>424</v>
      </c>
      <c r="AV53" s="205" t="s">
        <v>424</v>
      </c>
      <c r="AW53" s="205" t="s">
        <v>424</v>
      </c>
      <c r="AX53" s="206">
        <v>0</v>
      </c>
      <c r="AY53" s="206">
        <v>0</v>
      </c>
      <c r="AZ53" s="206" t="s">
        <v>424</v>
      </c>
      <c r="BA53" s="206" t="s">
        <v>424</v>
      </c>
      <c r="BB53" s="206" t="s">
        <v>424</v>
      </c>
      <c r="BC53" s="206" t="s">
        <v>424</v>
      </c>
      <c r="BD53" s="206" t="str">
        <f t="shared" si="50"/>
        <v>нд, нд, нд, договор № нд</v>
      </c>
    </row>
    <row r="54" spans="1:56" s="209" customFormat="1" ht="11.25" x14ac:dyDescent="0.25">
      <c r="A54" s="205">
        <v>28</v>
      </c>
      <c r="B54" s="205" t="str">
        <f t="shared" si="48"/>
        <v>нд</v>
      </c>
      <c r="C54" s="205" t="str">
        <f t="shared" si="48"/>
        <v>нд</v>
      </c>
      <c r="D54" s="205" t="str">
        <f t="shared" si="48"/>
        <v>нд</v>
      </c>
      <c r="E54" s="205" t="str">
        <f t="shared" si="48"/>
        <v>нд</v>
      </c>
      <c r="F54" s="205" t="str">
        <f t="shared" si="48"/>
        <v>нд</v>
      </c>
      <c r="G54" s="205" t="str">
        <f t="shared" si="48"/>
        <v>нд</v>
      </c>
      <c r="H54" s="205" t="str">
        <f t="shared" si="48"/>
        <v>нд</v>
      </c>
      <c r="I54" s="205" t="str">
        <f t="shared" si="48"/>
        <v>нд</v>
      </c>
      <c r="J54" s="205" t="str">
        <f t="shared" si="48"/>
        <v>нд</v>
      </c>
      <c r="K54" s="205" t="str">
        <f t="shared" si="48"/>
        <v>нд</v>
      </c>
      <c r="L54" s="205" t="str">
        <f t="shared" si="48"/>
        <v>нд</v>
      </c>
      <c r="M54" s="205" t="s">
        <v>424</v>
      </c>
      <c r="N54" s="205" t="s">
        <v>424</v>
      </c>
      <c r="O54" s="205" t="s">
        <v>424</v>
      </c>
      <c r="P54" s="206" t="s">
        <v>424</v>
      </c>
      <c r="Q54" s="205" t="s">
        <v>424</v>
      </c>
      <c r="R54" s="206" t="s">
        <v>424</v>
      </c>
      <c r="S54" s="205" t="s">
        <v>424</v>
      </c>
      <c r="T54" s="205" t="s">
        <v>424</v>
      </c>
      <c r="U54" s="205" t="s">
        <v>424</v>
      </c>
      <c r="V54" s="205" t="s">
        <v>424</v>
      </c>
      <c r="W54" s="205" t="s">
        <v>424</v>
      </c>
      <c r="X54" s="205" t="s">
        <v>424</v>
      </c>
      <c r="Y54" s="205" t="s">
        <v>424</v>
      </c>
      <c r="Z54" s="205" t="s">
        <v>424</v>
      </c>
      <c r="AA54" s="205" t="s">
        <v>424</v>
      </c>
      <c r="AB54" s="206" t="s">
        <v>424</v>
      </c>
      <c r="AC54" s="205" t="s">
        <v>424</v>
      </c>
      <c r="AD54" s="206" t="s">
        <v>424</v>
      </c>
      <c r="AE54" s="247" t="str">
        <f t="shared" si="49"/>
        <v>нд</v>
      </c>
      <c r="AF54" s="205" t="s">
        <v>424</v>
      </c>
      <c r="AG54" s="205" t="s">
        <v>424</v>
      </c>
      <c r="AH54" s="205" t="s">
        <v>424</v>
      </c>
      <c r="AI54" s="207" t="s">
        <v>424</v>
      </c>
      <c r="AJ54" s="207" t="s">
        <v>424</v>
      </c>
      <c r="AK54" s="207" t="s">
        <v>424</v>
      </c>
      <c r="AL54" s="207" t="s">
        <v>424</v>
      </c>
      <c r="AM54" s="205" t="s">
        <v>424</v>
      </c>
      <c r="AN54" s="205" t="s">
        <v>424</v>
      </c>
      <c r="AO54" s="205" t="s">
        <v>424</v>
      </c>
      <c r="AP54" s="205" t="s">
        <v>424</v>
      </c>
      <c r="AQ54" s="207" t="s">
        <v>424</v>
      </c>
      <c r="AR54" s="207" t="s">
        <v>424</v>
      </c>
      <c r="AS54" s="207" t="s">
        <v>424</v>
      </c>
      <c r="AT54" s="207" t="s">
        <v>424</v>
      </c>
      <c r="AU54" s="207" t="s">
        <v>424</v>
      </c>
      <c r="AV54" s="205" t="s">
        <v>424</v>
      </c>
      <c r="AW54" s="205" t="s">
        <v>424</v>
      </c>
      <c r="AX54" s="206">
        <v>0</v>
      </c>
      <c r="AY54" s="206">
        <v>0</v>
      </c>
      <c r="AZ54" s="206" t="s">
        <v>424</v>
      </c>
      <c r="BA54" s="206" t="s">
        <v>424</v>
      </c>
      <c r="BB54" s="206" t="s">
        <v>424</v>
      </c>
      <c r="BC54" s="206" t="s">
        <v>424</v>
      </c>
      <c r="BD54" s="206" t="str">
        <f t="shared" si="50"/>
        <v>нд, нд, нд, договор № нд</v>
      </c>
    </row>
    <row r="55" spans="1:56" s="209" customFormat="1" ht="11.25" x14ac:dyDescent="0.25">
      <c r="A55" s="205">
        <v>29</v>
      </c>
      <c r="B55" s="205" t="str">
        <f t="shared" si="48"/>
        <v>нд</v>
      </c>
      <c r="C55" s="205" t="str">
        <f t="shared" si="48"/>
        <v>нд</v>
      </c>
      <c r="D55" s="205" t="str">
        <f t="shared" si="48"/>
        <v>нд</v>
      </c>
      <c r="E55" s="205" t="str">
        <f t="shared" si="48"/>
        <v>нд</v>
      </c>
      <c r="F55" s="205" t="str">
        <f t="shared" si="48"/>
        <v>нд</v>
      </c>
      <c r="G55" s="205" t="str">
        <f t="shared" si="48"/>
        <v>нд</v>
      </c>
      <c r="H55" s="205" t="str">
        <f t="shared" si="48"/>
        <v>нд</v>
      </c>
      <c r="I55" s="205" t="str">
        <f t="shared" si="48"/>
        <v>нд</v>
      </c>
      <c r="J55" s="205" t="str">
        <f t="shared" si="48"/>
        <v>нд</v>
      </c>
      <c r="K55" s="205" t="str">
        <f t="shared" si="48"/>
        <v>нд</v>
      </c>
      <c r="L55" s="205" t="str">
        <f t="shared" si="48"/>
        <v>нд</v>
      </c>
      <c r="M55" s="205" t="s">
        <v>424</v>
      </c>
      <c r="N55" s="205" t="s">
        <v>424</v>
      </c>
      <c r="O55" s="205" t="s">
        <v>424</v>
      </c>
      <c r="P55" s="206" t="s">
        <v>424</v>
      </c>
      <c r="Q55" s="205" t="s">
        <v>424</v>
      </c>
      <c r="R55" s="206" t="s">
        <v>424</v>
      </c>
      <c r="S55" s="205" t="s">
        <v>424</v>
      </c>
      <c r="T55" s="205" t="s">
        <v>424</v>
      </c>
      <c r="U55" s="205" t="s">
        <v>424</v>
      </c>
      <c r="V55" s="205" t="s">
        <v>424</v>
      </c>
      <c r="W55" s="205" t="s">
        <v>424</v>
      </c>
      <c r="X55" s="205" t="s">
        <v>424</v>
      </c>
      <c r="Y55" s="205" t="s">
        <v>424</v>
      </c>
      <c r="Z55" s="205" t="s">
        <v>424</v>
      </c>
      <c r="AA55" s="205" t="s">
        <v>424</v>
      </c>
      <c r="AB55" s="206" t="s">
        <v>424</v>
      </c>
      <c r="AC55" s="205" t="s">
        <v>424</v>
      </c>
      <c r="AD55" s="206" t="s">
        <v>424</v>
      </c>
      <c r="AE55" s="247" t="str">
        <f t="shared" si="49"/>
        <v>нд</v>
      </c>
      <c r="AF55" s="205" t="s">
        <v>424</v>
      </c>
      <c r="AG55" s="205" t="s">
        <v>424</v>
      </c>
      <c r="AH55" s="205" t="s">
        <v>424</v>
      </c>
      <c r="AI55" s="207" t="s">
        <v>424</v>
      </c>
      <c r="AJ55" s="207" t="s">
        <v>424</v>
      </c>
      <c r="AK55" s="207" t="s">
        <v>424</v>
      </c>
      <c r="AL55" s="207" t="s">
        <v>424</v>
      </c>
      <c r="AM55" s="205" t="s">
        <v>424</v>
      </c>
      <c r="AN55" s="205" t="s">
        <v>424</v>
      </c>
      <c r="AO55" s="205" t="s">
        <v>424</v>
      </c>
      <c r="AP55" s="205" t="s">
        <v>424</v>
      </c>
      <c r="AQ55" s="207" t="s">
        <v>424</v>
      </c>
      <c r="AR55" s="207" t="s">
        <v>424</v>
      </c>
      <c r="AS55" s="207" t="s">
        <v>424</v>
      </c>
      <c r="AT55" s="207" t="s">
        <v>424</v>
      </c>
      <c r="AU55" s="207" t="s">
        <v>424</v>
      </c>
      <c r="AV55" s="205" t="s">
        <v>424</v>
      </c>
      <c r="AW55" s="205" t="s">
        <v>424</v>
      </c>
      <c r="AX55" s="206">
        <v>0</v>
      </c>
      <c r="AY55" s="206">
        <v>0</v>
      </c>
      <c r="AZ55" s="206" t="s">
        <v>424</v>
      </c>
      <c r="BA55" s="206" t="s">
        <v>424</v>
      </c>
      <c r="BB55" s="206" t="s">
        <v>424</v>
      </c>
      <c r="BC55" s="206" t="s">
        <v>424</v>
      </c>
      <c r="BD55" s="206" t="str">
        <f t="shared" si="50"/>
        <v>нд, нд, нд, договор № нд</v>
      </c>
    </row>
    <row r="56" spans="1:56" s="209" customFormat="1" ht="11.25" x14ac:dyDescent="0.25">
      <c r="A56" s="205">
        <v>30</v>
      </c>
      <c r="B56" s="205" t="str">
        <f t="shared" si="48"/>
        <v>нд</v>
      </c>
      <c r="C56" s="205" t="str">
        <f t="shared" si="48"/>
        <v>нд</v>
      </c>
      <c r="D56" s="205" t="str">
        <f t="shared" si="48"/>
        <v>нд</v>
      </c>
      <c r="E56" s="205" t="str">
        <f t="shared" si="48"/>
        <v>нд</v>
      </c>
      <c r="F56" s="205" t="str">
        <f t="shared" si="48"/>
        <v>нд</v>
      </c>
      <c r="G56" s="205" t="str">
        <f t="shared" si="48"/>
        <v>нд</v>
      </c>
      <c r="H56" s="205" t="str">
        <f t="shared" si="48"/>
        <v>нд</v>
      </c>
      <c r="I56" s="205" t="str">
        <f t="shared" si="48"/>
        <v>нд</v>
      </c>
      <c r="J56" s="205" t="str">
        <f t="shared" si="48"/>
        <v>нд</v>
      </c>
      <c r="K56" s="205" t="str">
        <f t="shared" si="48"/>
        <v>нд</v>
      </c>
      <c r="L56" s="205" t="str">
        <f t="shared" si="48"/>
        <v>нд</v>
      </c>
      <c r="M56" s="205" t="s">
        <v>424</v>
      </c>
      <c r="N56" s="205" t="s">
        <v>424</v>
      </c>
      <c r="O56" s="205" t="s">
        <v>424</v>
      </c>
      <c r="P56" s="206" t="s">
        <v>424</v>
      </c>
      <c r="Q56" s="205" t="s">
        <v>424</v>
      </c>
      <c r="R56" s="206" t="s">
        <v>424</v>
      </c>
      <c r="S56" s="205" t="s">
        <v>424</v>
      </c>
      <c r="T56" s="205" t="s">
        <v>424</v>
      </c>
      <c r="U56" s="205" t="s">
        <v>424</v>
      </c>
      <c r="V56" s="205" t="s">
        <v>424</v>
      </c>
      <c r="W56" s="205" t="s">
        <v>424</v>
      </c>
      <c r="X56" s="205" t="s">
        <v>424</v>
      </c>
      <c r="Y56" s="205" t="s">
        <v>424</v>
      </c>
      <c r="Z56" s="205" t="s">
        <v>424</v>
      </c>
      <c r="AA56" s="205" t="s">
        <v>424</v>
      </c>
      <c r="AB56" s="206" t="s">
        <v>424</v>
      </c>
      <c r="AC56" s="205" t="s">
        <v>424</v>
      </c>
      <c r="AD56" s="206" t="s">
        <v>424</v>
      </c>
      <c r="AE56" s="247" t="str">
        <f t="shared" si="49"/>
        <v>нд</v>
      </c>
      <c r="AF56" s="205" t="s">
        <v>424</v>
      </c>
      <c r="AG56" s="205" t="s">
        <v>424</v>
      </c>
      <c r="AH56" s="205" t="s">
        <v>424</v>
      </c>
      <c r="AI56" s="207" t="s">
        <v>424</v>
      </c>
      <c r="AJ56" s="207" t="s">
        <v>424</v>
      </c>
      <c r="AK56" s="207" t="s">
        <v>424</v>
      </c>
      <c r="AL56" s="207" t="s">
        <v>424</v>
      </c>
      <c r="AM56" s="205" t="s">
        <v>424</v>
      </c>
      <c r="AN56" s="205" t="s">
        <v>424</v>
      </c>
      <c r="AO56" s="205" t="s">
        <v>424</v>
      </c>
      <c r="AP56" s="205" t="s">
        <v>424</v>
      </c>
      <c r="AQ56" s="207" t="s">
        <v>424</v>
      </c>
      <c r="AR56" s="207" t="s">
        <v>424</v>
      </c>
      <c r="AS56" s="207" t="s">
        <v>424</v>
      </c>
      <c r="AT56" s="207" t="s">
        <v>424</v>
      </c>
      <c r="AU56" s="207" t="s">
        <v>424</v>
      </c>
      <c r="AV56" s="205" t="s">
        <v>424</v>
      </c>
      <c r="AW56" s="205" t="s">
        <v>424</v>
      </c>
      <c r="AX56" s="206">
        <v>0</v>
      </c>
      <c r="AY56" s="206">
        <v>0</v>
      </c>
      <c r="AZ56" s="206" t="s">
        <v>424</v>
      </c>
      <c r="BA56" s="206" t="s">
        <v>424</v>
      </c>
      <c r="BB56" s="206" t="s">
        <v>424</v>
      </c>
      <c r="BC56" s="206" t="s">
        <v>424</v>
      </c>
      <c r="BD56" s="206" t="str">
        <f t="shared" si="50"/>
        <v>нд, нд, нд, договор № нд</v>
      </c>
    </row>
    <row r="57" spans="1:56" s="209" customFormat="1" ht="11.25" x14ac:dyDescent="0.25">
      <c r="A57" s="205">
        <v>31</v>
      </c>
      <c r="B57" s="205" t="str">
        <f t="shared" si="48"/>
        <v>нд</v>
      </c>
      <c r="C57" s="205" t="str">
        <f t="shared" si="48"/>
        <v>нд</v>
      </c>
      <c r="D57" s="205" t="str">
        <f t="shared" si="48"/>
        <v>нд</v>
      </c>
      <c r="E57" s="205" t="str">
        <f t="shared" si="48"/>
        <v>нд</v>
      </c>
      <c r="F57" s="205" t="str">
        <f t="shared" si="48"/>
        <v>нд</v>
      </c>
      <c r="G57" s="205" t="str">
        <f t="shared" si="48"/>
        <v>нд</v>
      </c>
      <c r="H57" s="205" t="str">
        <f t="shared" si="48"/>
        <v>нд</v>
      </c>
      <c r="I57" s="205" t="str">
        <f t="shared" si="48"/>
        <v>нд</v>
      </c>
      <c r="J57" s="205" t="str">
        <f t="shared" si="48"/>
        <v>нд</v>
      </c>
      <c r="K57" s="205" t="str">
        <f t="shared" si="48"/>
        <v>нд</v>
      </c>
      <c r="L57" s="205" t="str">
        <f t="shared" si="48"/>
        <v>нд</v>
      </c>
      <c r="M57" s="205" t="s">
        <v>424</v>
      </c>
      <c r="N57" s="205" t="s">
        <v>424</v>
      </c>
      <c r="O57" s="205" t="s">
        <v>424</v>
      </c>
      <c r="P57" s="206" t="s">
        <v>424</v>
      </c>
      <c r="Q57" s="205" t="s">
        <v>424</v>
      </c>
      <c r="R57" s="206" t="s">
        <v>424</v>
      </c>
      <c r="S57" s="205" t="s">
        <v>424</v>
      </c>
      <c r="T57" s="205" t="s">
        <v>424</v>
      </c>
      <c r="U57" s="205" t="s">
        <v>424</v>
      </c>
      <c r="V57" s="205" t="s">
        <v>424</v>
      </c>
      <c r="W57" s="205" t="s">
        <v>424</v>
      </c>
      <c r="X57" s="205" t="s">
        <v>424</v>
      </c>
      <c r="Y57" s="205" t="s">
        <v>424</v>
      </c>
      <c r="Z57" s="205" t="s">
        <v>424</v>
      </c>
      <c r="AA57" s="205" t="s">
        <v>424</v>
      </c>
      <c r="AB57" s="206" t="s">
        <v>424</v>
      </c>
      <c r="AC57" s="205" t="s">
        <v>424</v>
      </c>
      <c r="AD57" s="206" t="s">
        <v>424</v>
      </c>
      <c r="AE57" s="247" t="str">
        <f t="shared" si="49"/>
        <v>нд</v>
      </c>
      <c r="AF57" s="205" t="s">
        <v>424</v>
      </c>
      <c r="AG57" s="205" t="s">
        <v>424</v>
      </c>
      <c r="AH57" s="205" t="s">
        <v>424</v>
      </c>
      <c r="AI57" s="207" t="s">
        <v>424</v>
      </c>
      <c r="AJ57" s="207" t="s">
        <v>424</v>
      </c>
      <c r="AK57" s="207" t="s">
        <v>424</v>
      </c>
      <c r="AL57" s="207" t="s">
        <v>424</v>
      </c>
      <c r="AM57" s="205" t="s">
        <v>424</v>
      </c>
      <c r="AN57" s="205" t="s">
        <v>424</v>
      </c>
      <c r="AO57" s="205" t="s">
        <v>424</v>
      </c>
      <c r="AP57" s="205" t="s">
        <v>424</v>
      </c>
      <c r="AQ57" s="207" t="s">
        <v>424</v>
      </c>
      <c r="AR57" s="207" t="s">
        <v>424</v>
      </c>
      <c r="AS57" s="207" t="s">
        <v>424</v>
      </c>
      <c r="AT57" s="207" t="s">
        <v>424</v>
      </c>
      <c r="AU57" s="207" t="s">
        <v>424</v>
      </c>
      <c r="AV57" s="205" t="s">
        <v>424</v>
      </c>
      <c r="AW57" s="205" t="s">
        <v>424</v>
      </c>
      <c r="AX57" s="206">
        <v>0</v>
      </c>
      <c r="AY57" s="206">
        <v>0</v>
      </c>
      <c r="AZ57" s="206" t="s">
        <v>424</v>
      </c>
      <c r="BA57" s="206" t="s">
        <v>424</v>
      </c>
      <c r="BB57" s="206" t="s">
        <v>424</v>
      </c>
      <c r="BC57" s="206" t="s">
        <v>424</v>
      </c>
      <c r="BD57" s="206" t="str">
        <f t="shared" si="50"/>
        <v>нд, нд, нд, договор № нд</v>
      </c>
    </row>
    <row r="58" spans="1:56" s="209" customFormat="1" ht="11.25" x14ac:dyDescent="0.25">
      <c r="A58" s="205">
        <v>32</v>
      </c>
      <c r="B58" s="205" t="str">
        <f t="shared" si="48"/>
        <v>нд</v>
      </c>
      <c r="C58" s="205" t="str">
        <f t="shared" si="48"/>
        <v>нд</v>
      </c>
      <c r="D58" s="205" t="str">
        <f t="shared" si="48"/>
        <v>нд</v>
      </c>
      <c r="E58" s="205" t="str">
        <f t="shared" si="48"/>
        <v>нд</v>
      </c>
      <c r="F58" s="205" t="str">
        <f t="shared" si="48"/>
        <v>нд</v>
      </c>
      <c r="G58" s="205" t="str">
        <f t="shared" si="48"/>
        <v>нд</v>
      </c>
      <c r="H58" s="205" t="str">
        <f t="shared" si="48"/>
        <v>нд</v>
      </c>
      <c r="I58" s="205" t="str">
        <f t="shared" si="48"/>
        <v>нд</v>
      </c>
      <c r="J58" s="205" t="str">
        <f t="shared" si="48"/>
        <v>нд</v>
      </c>
      <c r="K58" s="205" t="str">
        <f t="shared" si="48"/>
        <v>нд</v>
      </c>
      <c r="L58" s="205" t="str">
        <f t="shared" si="48"/>
        <v>нд</v>
      </c>
      <c r="M58" s="205" t="s">
        <v>424</v>
      </c>
      <c r="N58" s="205" t="s">
        <v>424</v>
      </c>
      <c r="O58" s="205" t="s">
        <v>424</v>
      </c>
      <c r="P58" s="206" t="s">
        <v>424</v>
      </c>
      <c r="Q58" s="205" t="s">
        <v>424</v>
      </c>
      <c r="R58" s="206" t="s">
        <v>424</v>
      </c>
      <c r="S58" s="205" t="s">
        <v>424</v>
      </c>
      <c r="T58" s="205" t="s">
        <v>424</v>
      </c>
      <c r="U58" s="205" t="s">
        <v>424</v>
      </c>
      <c r="V58" s="205" t="s">
        <v>424</v>
      </c>
      <c r="W58" s="205" t="s">
        <v>424</v>
      </c>
      <c r="X58" s="205" t="s">
        <v>424</v>
      </c>
      <c r="Y58" s="205" t="s">
        <v>424</v>
      </c>
      <c r="Z58" s="205" t="s">
        <v>424</v>
      </c>
      <c r="AA58" s="205" t="s">
        <v>424</v>
      </c>
      <c r="AB58" s="206" t="s">
        <v>424</v>
      </c>
      <c r="AC58" s="205" t="s">
        <v>424</v>
      </c>
      <c r="AD58" s="206" t="s">
        <v>424</v>
      </c>
      <c r="AE58" s="247" t="str">
        <f t="shared" si="49"/>
        <v>нд</v>
      </c>
      <c r="AF58" s="205" t="s">
        <v>424</v>
      </c>
      <c r="AG58" s="205" t="s">
        <v>424</v>
      </c>
      <c r="AH58" s="205" t="s">
        <v>424</v>
      </c>
      <c r="AI58" s="207" t="s">
        <v>424</v>
      </c>
      <c r="AJ58" s="207" t="s">
        <v>424</v>
      </c>
      <c r="AK58" s="207" t="s">
        <v>424</v>
      </c>
      <c r="AL58" s="207" t="s">
        <v>424</v>
      </c>
      <c r="AM58" s="205" t="s">
        <v>424</v>
      </c>
      <c r="AN58" s="205" t="s">
        <v>424</v>
      </c>
      <c r="AO58" s="205" t="s">
        <v>424</v>
      </c>
      <c r="AP58" s="205" t="s">
        <v>424</v>
      </c>
      <c r="AQ58" s="207" t="s">
        <v>424</v>
      </c>
      <c r="AR58" s="207" t="s">
        <v>424</v>
      </c>
      <c r="AS58" s="207" t="s">
        <v>424</v>
      </c>
      <c r="AT58" s="207" t="s">
        <v>424</v>
      </c>
      <c r="AU58" s="207" t="s">
        <v>424</v>
      </c>
      <c r="AV58" s="205" t="s">
        <v>424</v>
      </c>
      <c r="AW58" s="205" t="s">
        <v>424</v>
      </c>
      <c r="AX58" s="206">
        <v>0</v>
      </c>
      <c r="AY58" s="206">
        <v>0</v>
      </c>
      <c r="AZ58" s="206" t="s">
        <v>424</v>
      </c>
      <c r="BA58" s="206" t="s">
        <v>424</v>
      </c>
      <c r="BB58" s="206" t="s">
        <v>424</v>
      </c>
      <c r="BC58" s="206" t="s">
        <v>424</v>
      </c>
      <c r="BD58" s="206" t="str">
        <f t="shared" si="50"/>
        <v>нд, нд, нд, договор № нд</v>
      </c>
    </row>
    <row r="59" spans="1:56" s="209" customFormat="1" ht="11.25" x14ac:dyDescent="0.25">
      <c r="A59" s="205">
        <v>33</v>
      </c>
      <c r="B59" s="205" t="str">
        <f t="shared" si="48"/>
        <v>нд</v>
      </c>
      <c r="C59" s="205" t="str">
        <f t="shared" si="48"/>
        <v>нд</v>
      </c>
      <c r="D59" s="205" t="str">
        <f t="shared" si="48"/>
        <v>нд</v>
      </c>
      <c r="E59" s="205" t="str">
        <f t="shared" si="48"/>
        <v>нд</v>
      </c>
      <c r="F59" s="205" t="str">
        <f t="shared" si="48"/>
        <v>нд</v>
      </c>
      <c r="G59" s="205" t="str">
        <f t="shared" si="48"/>
        <v>нд</v>
      </c>
      <c r="H59" s="205" t="str">
        <f t="shared" si="48"/>
        <v>нд</v>
      </c>
      <c r="I59" s="205" t="str">
        <f t="shared" si="48"/>
        <v>нд</v>
      </c>
      <c r="J59" s="205" t="str">
        <f t="shared" si="48"/>
        <v>нд</v>
      </c>
      <c r="K59" s="205" t="str">
        <f t="shared" si="48"/>
        <v>нд</v>
      </c>
      <c r="L59" s="205" t="str">
        <f t="shared" si="48"/>
        <v>нд</v>
      </c>
      <c r="M59" s="205" t="s">
        <v>424</v>
      </c>
      <c r="N59" s="205" t="s">
        <v>424</v>
      </c>
      <c r="O59" s="205" t="s">
        <v>424</v>
      </c>
      <c r="P59" s="206" t="s">
        <v>424</v>
      </c>
      <c r="Q59" s="205" t="s">
        <v>424</v>
      </c>
      <c r="R59" s="206" t="s">
        <v>424</v>
      </c>
      <c r="S59" s="205" t="s">
        <v>424</v>
      </c>
      <c r="T59" s="205" t="s">
        <v>424</v>
      </c>
      <c r="U59" s="205" t="s">
        <v>424</v>
      </c>
      <c r="V59" s="205" t="s">
        <v>424</v>
      </c>
      <c r="W59" s="205" t="s">
        <v>424</v>
      </c>
      <c r="X59" s="205" t="s">
        <v>424</v>
      </c>
      <c r="Y59" s="205" t="s">
        <v>424</v>
      </c>
      <c r="Z59" s="205" t="s">
        <v>424</v>
      </c>
      <c r="AA59" s="205" t="s">
        <v>424</v>
      </c>
      <c r="AB59" s="206" t="s">
        <v>424</v>
      </c>
      <c r="AC59" s="205" t="s">
        <v>424</v>
      </c>
      <c r="AD59" s="206" t="s">
        <v>424</v>
      </c>
      <c r="AE59" s="247" t="str">
        <f t="shared" si="49"/>
        <v>нд</v>
      </c>
      <c r="AF59" s="205" t="s">
        <v>424</v>
      </c>
      <c r="AG59" s="205" t="s">
        <v>424</v>
      </c>
      <c r="AH59" s="205" t="s">
        <v>424</v>
      </c>
      <c r="AI59" s="207" t="s">
        <v>424</v>
      </c>
      <c r="AJ59" s="207" t="s">
        <v>424</v>
      </c>
      <c r="AK59" s="207" t="s">
        <v>424</v>
      </c>
      <c r="AL59" s="207" t="s">
        <v>424</v>
      </c>
      <c r="AM59" s="205" t="s">
        <v>424</v>
      </c>
      <c r="AN59" s="205" t="s">
        <v>424</v>
      </c>
      <c r="AO59" s="205" t="s">
        <v>424</v>
      </c>
      <c r="AP59" s="205" t="s">
        <v>424</v>
      </c>
      <c r="AQ59" s="207" t="s">
        <v>424</v>
      </c>
      <c r="AR59" s="207" t="s">
        <v>424</v>
      </c>
      <c r="AS59" s="207" t="s">
        <v>424</v>
      </c>
      <c r="AT59" s="207" t="s">
        <v>424</v>
      </c>
      <c r="AU59" s="207" t="s">
        <v>424</v>
      </c>
      <c r="AV59" s="205" t="s">
        <v>424</v>
      </c>
      <c r="AW59" s="205" t="s">
        <v>424</v>
      </c>
      <c r="AX59" s="206">
        <v>0</v>
      </c>
      <c r="AY59" s="206">
        <v>0</v>
      </c>
      <c r="AZ59" s="206" t="s">
        <v>424</v>
      </c>
      <c r="BA59" s="206" t="s">
        <v>424</v>
      </c>
      <c r="BB59" s="206" t="s">
        <v>424</v>
      </c>
      <c r="BC59" s="206" t="s">
        <v>424</v>
      </c>
      <c r="BD59" s="206" t="str">
        <f t="shared" si="50"/>
        <v>нд, нд, нд, договор № нд</v>
      </c>
    </row>
    <row r="60" spans="1:56" s="209" customFormat="1" ht="11.25" x14ac:dyDescent="0.25">
      <c r="A60" s="205">
        <v>34</v>
      </c>
      <c r="B60" s="205" t="str">
        <f t="shared" ref="B60:L83" si="51">IF($M60&gt;0,"нд","нд")</f>
        <v>нд</v>
      </c>
      <c r="C60" s="205" t="str">
        <f t="shared" si="51"/>
        <v>нд</v>
      </c>
      <c r="D60" s="205" t="str">
        <f t="shared" si="51"/>
        <v>нд</v>
      </c>
      <c r="E60" s="205" t="str">
        <f t="shared" si="51"/>
        <v>нд</v>
      </c>
      <c r="F60" s="205" t="str">
        <f t="shared" si="51"/>
        <v>нд</v>
      </c>
      <c r="G60" s="205" t="str">
        <f t="shared" si="51"/>
        <v>нд</v>
      </c>
      <c r="H60" s="205" t="str">
        <f t="shared" si="51"/>
        <v>нд</v>
      </c>
      <c r="I60" s="205" t="str">
        <f t="shared" si="51"/>
        <v>нд</v>
      </c>
      <c r="J60" s="205" t="str">
        <f t="shared" si="51"/>
        <v>нд</v>
      </c>
      <c r="K60" s="205" t="str">
        <f t="shared" si="51"/>
        <v>нд</v>
      </c>
      <c r="L60" s="205" t="str">
        <f t="shared" si="51"/>
        <v>нд</v>
      </c>
      <c r="M60" s="205" t="s">
        <v>424</v>
      </c>
      <c r="N60" s="205" t="s">
        <v>424</v>
      </c>
      <c r="O60" s="205" t="s">
        <v>424</v>
      </c>
      <c r="P60" s="206" t="s">
        <v>424</v>
      </c>
      <c r="Q60" s="205" t="s">
        <v>424</v>
      </c>
      <c r="R60" s="206" t="s">
        <v>424</v>
      </c>
      <c r="S60" s="205" t="s">
        <v>424</v>
      </c>
      <c r="T60" s="205" t="s">
        <v>424</v>
      </c>
      <c r="U60" s="205" t="s">
        <v>424</v>
      </c>
      <c r="V60" s="205" t="s">
        <v>424</v>
      </c>
      <c r="W60" s="205" t="s">
        <v>424</v>
      </c>
      <c r="X60" s="205" t="s">
        <v>424</v>
      </c>
      <c r="Y60" s="205" t="s">
        <v>424</v>
      </c>
      <c r="Z60" s="205" t="s">
        <v>424</v>
      </c>
      <c r="AA60" s="205" t="s">
        <v>424</v>
      </c>
      <c r="AB60" s="206" t="s">
        <v>424</v>
      </c>
      <c r="AC60" s="205" t="s">
        <v>424</v>
      </c>
      <c r="AD60" s="206" t="s">
        <v>424</v>
      </c>
      <c r="AE60" s="247" t="str">
        <f t="shared" si="49"/>
        <v>нд</v>
      </c>
      <c r="AF60" s="205" t="s">
        <v>424</v>
      </c>
      <c r="AG60" s="205" t="s">
        <v>424</v>
      </c>
      <c r="AH60" s="205" t="s">
        <v>424</v>
      </c>
      <c r="AI60" s="207" t="s">
        <v>424</v>
      </c>
      <c r="AJ60" s="207" t="s">
        <v>424</v>
      </c>
      <c r="AK60" s="207" t="s">
        <v>424</v>
      </c>
      <c r="AL60" s="207" t="s">
        <v>424</v>
      </c>
      <c r="AM60" s="205" t="s">
        <v>424</v>
      </c>
      <c r="AN60" s="205" t="s">
        <v>424</v>
      </c>
      <c r="AO60" s="205" t="s">
        <v>424</v>
      </c>
      <c r="AP60" s="205" t="s">
        <v>424</v>
      </c>
      <c r="AQ60" s="207" t="s">
        <v>424</v>
      </c>
      <c r="AR60" s="207" t="s">
        <v>424</v>
      </c>
      <c r="AS60" s="207" t="s">
        <v>424</v>
      </c>
      <c r="AT60" s="207" t="s">
        <v>424</v>
      </c>
      <c r="AU60" s="207" t="s">
        <v>424</v>
      </c>
      <c r="AV60" s="205" t="s">
        <v>424</v>
      </c>
      <c r="AW60" s="205" t="s">
        <v>424</v>
      </c>
      <c r="AX60" s="206">
        <v>0</v>
      </c>
      <c r="AY60" s="206">
        <v>0</v>
      </c>
      <c r="AZ60" s="206" t="s">
        <v>424</v>
      </c>
      <c r="BA60" s="206" t="s">
        <v>424</v>
      </c>
      <c r="BB60" s="206" t="s">
        <v>424</v>
      </c>
      <c r="BC60" s="206" t="s">
        <v>424</v>
      </c>
      <c r="BD60" s="206" t="str">
        <f t="shared" si="50"/>
        <v>нд, нд, нд, договор № нд</v>
      </c>
    </row>
    <row r="61" spans="1:56" s="209" customFormat="1" ht="11.25" x14ac:dyDescent="0.25">
      <c r="A61" s="205">
        <v>35</v>
      </c>
      <c r="B61" s="205" t="str">
        <f t="shared" si="51"/>
        <v>нд</v>
      </c>
      <c r="C61" s="205" t="str">
        <f t="shared" si="51"/>
        <v>нд</v>
      </c>
      <c r="D61" s="205" t="str">
        <f t="shared" si="51"/>
        <v>нд</v>
      </c>
      <c r="E61" s="205" t="str">
        <f t="shared" si="51"/>
        <v>нд</v>
      </c>
      <c r="F61" s="205" t="str">
        <f t="shared" si="51"/>
        <v>нд</v>
      </c>
      <c r="G61" s="205" t="str">
        <f t="shared" si="51"/>
        <v>нд</v>
      </c>
      <c r="H61" s="205" t="str">
        <f t="shared" si="51"/>
        <v>нд</v>
      </c>
      <c r="I61" s="205" t="str">
        <f t="shared" si="51"/>
        <v>нд</v>
      </c>
      <c r="J61" s="205" t="str">
        <f t="shared" si="51"/>
        <v>нд</v>
      </c>
      <c r="K61" s="205" t="str">
        <f t="shared" si="51"/>
        <v>нд</v>
      </c>
      <c r="L61" s="205" t="str">
        <f t="shared" si="51"/>
        <v>нд</v>
      </c>
      <c r="M61" s="205" t="s">
        <v>424</v>
      </c>
      <c r="N61" s="205" t="s">
        <v>424</v>
      </c>
      <c r="O61" s="205" t="s">
        <v>424</v>
      </c>
      <c r="P61" s="206" t="s">
        <v>424</v>
      </c>
      <c r="Q61" s="205" t="s">
        <v>424</v>
      </c>
      <c r="R61" s="206" t="s">
        <v>424</v>
      </c>
      <c r="S61" s="205" t="s">
        <v>424</v>
      </c>
      <c r="T61" s="205" t="s">
        <v>424</v>
      </c>
      <c r="U61" s="205" t="s">
        <v>424</v>
      </c>
      <c r="V61" s="205" t="s">
        <v>424</v>
      </c>
      <c r="W61" s="205" t="s">
        <v>424</v>
      </c>
      <c r="X61" s="205" t="s">
        <v>424</v>
      </c>
      <c r="Y61" s="205" t="s">
        <v>424</v>
      </c>
      <c r="Z61" s="205" t="s">
        <v>424</v>
      </c>
      <c r="AA61" s="205" t="s">
        <v>424</v>
      </c>
      <c r="AB61" s="206" t="s">
        <v>424</v>
      </c>
      <c r="AC61" s="205" t="s">
        <v>424</v>
      </c>
      <c r="AD61" s="206" t="s">
        <v>424</v>
      </c>
      <c r="AE61" s="247" t="str">
        <f t="shared" si="49"/>
        <v>нд</v>
      </c>
      <c r="AF61" s="205" t="s">
        <v>424</v>
      </c>
      <c r="AG61" s="205" t="s">
        <v>424</v>
      </c>
      <c r="AH61" s="205" t="s">
        <v>424</v>
      </c>
      <c r="AI61" s="207" t="s">
        <v>424</v>
      </c>
      <c r="AJ61" s="207" t="s">
        <v>424</v>
      </c>
      <c r="AK61" s="207" t="s">
        <v>424</v>
      </c>
      <c r="AL61" s="207" t="s">
        <v>424</v>
      </c>
      <c r="AM61" s="205" t="s">
        <v>424</v>
      </c>
      <c r="AN61" s="205" t="s">
        <v>424</v>
      </c>
      <c r="AO61" s="205" t="s">
        <v>424</v>
      </c>
      <c r="AP61" s="205" t="s">
        <v>424</v>
      </c>
      <c r="AQ61" s="207" t="s">
        <v>424</v>
      </c>
      <c r="AR61" s="207" t="s">
        <v>424</v>
      </c>
      <c r="AS61" s="207" t="s">
        <v>424</v>
      </c>
      <c r="AT61" s="207" t="s">
        <v>424</v>
      </c>
      <c r="AU61" s="207" t="s">
        <v>424</v>
      </c>
      <c r="AV61" s="205" t="s">
        <v>424</v>
      </c>
      <c r="AW61" s="205" t="s">
        <v>424</v>
      </c>
      <c r="AX61" s="206">
        <v>0</v>
      </c>
      <c r="AY61" s="206">
        <v>0</v>
      </c>
      <c r="AZ61" s="206" t="s">
        <v>424</v>
      </c>
      <c r="BA61" s="206" t="s">
        <v>424</v>
      </c>
      <c r="BB61" s="206" t="s">
        <v>424</v>
      </c>
      <c r="BC61" s="206" t="s">
        <v>424</v>
      </c>
      <c r="BD61" s="206" t="str">
        <f t="shared" si="50"/>
        <v>нд, нд, нд, договор № нд</v>
      </c>
    </row>
    <row r="62" spans="1:56" s="209" customFormat="1" ht="11.25" x14ac:dyDescent="0.25">
      <c r="A62" s="205">
        <v>36</v>
      </c>
      <c r="B62" s="205" t="str">
        <f t="shared" si="51"/>
        <v>нд</v>
      </c>
      <c r="C62" s="205" t="str">
        <f t="shared" si="51"/>
        <v>нд</v>
      </c>
      <c r="D62" s="205" t="str">
        <f t="shared" si="51"/>
        <v>нд</v>
      </c>
      <c r="E62" s="205" t="str">
        <f t="shared" si="51"/>
        <v>нд</v>
      </c>
      <c r="F62" s="205" t="str">
        <f t="shared" si="51"/>
        <v>нд</v>
      </c>
      <c r="G62" s="205" t="str">
        <f t="shared" si="51"/>
        <v>нд</v>
      </c>
      <c r="H62" s="205" t="str">
        <f t="shared" si="51"/>
        <v>нд</v>
      </c>
      <c r="I62" s="205" t="str">
        <f t="shared" si="51"/>
        <v>нд</v>
      </c>
      <c r="J62" s="205" t="str">
        <f t="shared" si="51"/>
        <v>нд</v>
      </c>
      <c r="K62" s="205" t="str">
        <f t="shared" si="51"/>
        <v>нд</v>
      </c>
      <c r="L62" s="205" t="str">
        <f t="shared" si="51"/>
        <v>нд</v>
      </c>
      <c r="M62" s="205" t="s">
        <v>424</v>
      </c>
      <c r="N62" s="205" t="s">
        <v>424</v>
      </c>
      <c r="O62" s="205" t="s">
        <v>424</v>
      </c>
      <c r="P62" s="206" t="s">
        <v>424</v>
      </c>
      <c r="Q62" s="205" t="s">
        <v>424</v>
      </c>
      <c r="R62" s="206" t="s">
        <v>424</v>
      </c>
      <c r="S62" s="205" t="s">
        <v>424</v>
      </c>
      <c r="T62" s="205" t="s">
        <v>424</v>
      </c>
      <c r="U62" s="205" t="s">
        <v>424</v>
      </c>
      <c r="V62" s="205" t="s">
        <v>424</v>
      </c>
      <c r="W62" s="205" t="s">
        <v>424</v>
      </c>
      <c r="X62" s="205" t="s">
        <v>424</v>
      </c>
      <c r="Y62" s="205" t="s">
        <v>424</v>
      </c>
      <c r="Z62" s="205" t="s">
        <v>424</v>
      </c>
      <c r="AA62" s="205" t="s">
        <v>424</v>
      </c>
      <c r="AB62" s="206" t="s">
        <v>424</v>
      </c>
      <c r="AC62" s="205" t="s">
        <v>424</v>
      </c>
      <c r="AD62" s="206" t="s">
        <v>424</v>
      </c>
      <c r="AE62" s="247" t="str">
        <f t="shared" si="49"/>
        <v>нд</v>
      </c>
      <c r="AF62" s="205" t="s">
        <v>424</v>
      </c>
      <c r="AG62" s="205" t="s">
        <v>424</v>
      </c>
      <c r="AH62" s="205" t="s">
        <v>424</v>
      </c>
      <c r="AI62" s="207" t="s">
        <v>424</v>
      </c>
      <c r="AJ62" s="207" t="s">
        <v>424</v>
      </c>
      <c r="AK62" s="207" t="s">
        <v>424</v>
      </c>
      <c r="AL62" s="207" t="s">
        <v>424</v>
      </c>
      <c r="AM62" s="205" t="s">
        <v>424</v>
      </c>
      <c r="AN62" s="205" t="s">
        <v>424</v>
      </c>
      <c r="AO62" s="205" t="s">
        <v>424</v>
      </c>
      <c r="AP62" s="205" t="s">
        <v>424</v>
      </c>
      <c r="AQ62" s="207" t="s">
        <v>424</v>
      </c>
      <c r="AR62" s="207" t="s">
        <v>424</v>
      </c>
      <c r="AS62" s="207" t="s">
        <v>424</v>
      </c>
      <c r="AT62" s="207" t="s">
        <v>424</v>
      </c>
      <c r="AU62" s="207" t="s">
        <v>424</v>
      </c>
      <c r="AV62" s="205" t="s">
        <v>424</v>
      </c>
      <c r="AW62" s="205" t="s">
        <v>424</v>
      </c>
      <c r="AX62" s="206">
        <v>0</v>
      </c>
      <c r="AY62" s="206">
        <v>0</v>
      </c>
      <c r="AZ62" s="206" t="s">
        <v>424</v>
      </c>
      <c r="BA62" s="206" t="s">
        <v>424</v>
      </c>
      <c r="BB62" s="206" t="s">
        <v>424</v>
      </c>
      <c r="BC62" s="206" t="s">
        <v>424</v>
      </c>
      <c r="BD62" s="206" t="str">
        <f t="shared" si="50"/>
        <v>нд, нд, нд, договор № нд</v>
      </c>
    </row>
    <row r="63" spans="1:56" s="209" customFormat="1" ht="11.25" x14ac:dyDescent="0.25">
      <c r="A63" s="205">
        <v>37</v>
      </c>
      <c r="B63" s="205" t="str">
        <f t="shared" si="51"/>
        <v>нд</v>
      </c>
      <c r="C63" s="205" t="str">
        <f t="shared" si="51"/>
        <v>нд</v>
      </c>
      <c r="D63" s="205" t="str">
        <f t="shared" si="51"/>
        <v>нд</v>
      </c>
      <c r="E63" s="205" t="str">
        <f t="shared" si="51"/>
        <v>нд</v>
      </c>
      <c r="F63" s="205" t="str">
        <f t="shared" si="51"/>
        <v>нд</v>
      </c>
      <c r="G63" s="205" t="str">
        <f t="shared" si="51"/>
        <v>нд</v>
      </c>
      <c r="H63" s="205" t="str">
        <f t="shared" si="51"/>
        <v>нд</v>
      </c>
      <c r="I63" s="205" t="str">
        <f t="shared" si="51"/>
        <v>нд</v>
      </c>
      <c r="J63" s="205" t="str">
        <f t="shared" si="51"/>
        <v>нд</v>
      </c>
      <c r="K63" s="205" t="str">
        <f t="shared" si="51"/>
        <v>нд</v>
      </c>
      <c r="L63" s="205" t="str">
        <f t="shared" si="51"/>
        <v>нд</v>
      </c>
      <c r="M63" s="205" t="s">
        <v>424</v>
      </c>
      <c r="N63" s="205" t="s">
        <v>424</v>
      </c>
      <c r="O63" s="205" t="s">
        <v>424</v>
      </c>
      <c r="P63" s="206" t="s">
        <v>424</v>
      </c>
      <c r="Q63" s="205" t="s">
        <v>424</v>
      </c>
      <c r="R63" s="206" t="s">
        <v>424</v>
      </c>
      <c r="S63" s="205" t="s">
        <v>424</v>
      </c>
      <c r="T63" s="205" t="s">
        <v>424</v>
      </c>
      <c r="U63" s="205" t="s">
        <v>424</v>
      </c>
      <c r="V63" s="205" t="s">
        <v>424</v>
      </c>
      <c r="W63" s="205" t="s">
        <v>424</v>
      </c>
      <c r="X63" s="205" t="s">
        <v>424</v>
      </c>
      <c r="Y63" s="205" t="s">
        <v>424</v>
      </c>
      <c r="Z63" s="205" t="s">
        <v>424</v>
      </c>
      <c r="AA63" s="205" t="s">
        <v>424</v>
      </c>
      <c r="AB63" s="206" t="s">
        <v>424</v>
      </c>
      <c r="AC63" s="205" t="s">
        <v>424</v>
      </c>
      <c r="AD63" s="206" t="s">
        <v>424</v>
      </c>
      <c r="AE63" s="247" t="str">
        <f t="shared" si="49"/>
        <v>нд</v>
      </c>
      <c r="AF63" s="205" t="s">
        <v>424</v>
      </c>
      <c r="AG63" s="205" t="s">
        <v>424</v>
      </c>
      <c r="AH63" s="205" t="s">
        <v>424</v>
      </c>
      <c r="AI63" s="207" t="s">
        <v>424</v>
      </c>
      <c r="AJ63" s="207" t="s">
        <v>424</v>
      </c>
      <c r="AK63" s="207" t="s">
        <v>424</v>
      </c>
      <c r="AL63" s="207" t="s">
        <v>424</v>
      </c>
      <c r="AM63" s="205" t="s">
        <v>424</v>
      </c>
      <c r="AN63" s="205" t="s">
        <v>424</v>
      </c>
      <c r="AO63" s="205" t="s">
        <v>424</v>
      </c>
      <c r="AP63" s="205" t="s">
        <v>424</v>
      </c>
      <c r="AQ63" s="207" t="s">
        <v>424</v>
      </c>
      <c r="AR63" s="207" t="s">
        <v>424</v>
      </c>
      <c r="AS63" s="207" t="s">
        <v>424</v>
      </c>
      <c r="AT63" s="207" t="s">
        <v>424</v>
      </c>
      <c r="AU63" s="207" t="s">
        <v>424</v>
      </c>
      <c r="AV63" s="205" t="s">
        <v>424</v>
      </c>
      <c r="AW63" s="205" t="s">
        <v>424</v>
      </c>
      <c r="AX63" s="206">
        <v>0</v>
      </c>
      <c r="AY63" s="206">
        <v>0</v>
      </c>
      <c r="AZ63" s="206" t="s">
        <v>424</v>
      </c>
      <c r="BA63" s="206" t="s">
        <v>424</v>
      </c>
      <c r="BB63" s="206" t="s">
        <v>424</v>
      </c>
      <c r="BC63" s="206" t="s">
        <v>424</v>
      </c>
      <c r="BD63" s="206" t="str">
        <f t="shared" si="50"/>
        <v>нд, нд, нд, договор № нд</v>
      </c>
    </row>
    <row r="64" spans="1:56" s="209" customFormat="1" ht="11.25" x14ac:dyDescent="0.25">
      <c r="A64" s="205">
        <v>38</v>
      </c>
      <c r="B64" s="205" t="str">
        <f t="shared" si="51"/>
        <v>нд</v>
      </c>
      <c r="C64" s="205" t="str">
        <f t="shared" si="51"/>
        <v>нд</v>
      </c>
      <c r="D64" s="205" t="str">
        <f t="shared" si="51"/>
        <v>нд</v>
      </c>
      <c r="E64" s="205" t="str">
        <f t="shared" si="51"/>
        <v>нд</v>
      </c>
      <c r="F64" s="205" t="str">
        <f t="shared" si="51"/>
        <v>нд</v>
      </c>
      <c r="G64" s="205" t="str">
        <f t="shared" si="51"/>
        <v>нд</v>
      </c>
      <c r="H64" s="205" t="str">
        <f t="shared" si="51"/>
        <v>нд</v>
      </c>
      <c r="I64" s="205" t="str">
        <f t="shared" si="51"/>
        <v>нд</v>
      </c>
      <c r="J64" s="205" t="str">
        <f t="shared" si="51"/>
        <v>нд</v>
      </c>
      <c r="K64" s="205" t="str">
        <f t="shared" si="51"/>
        <v>нд</v>
      </c>
      <c r="L64" s="205" t="str">
        <f t="shared" si="51"/>
        <v>нд</v>
      </c>
      <c r="M64" s="205" t="s">
        <v>424</v>
      </c>
      <c r="N64" s="205" t="s">
        <v>424</v>
      </c>
      <c r="O64" s="205" t="s">
        <v>424</v>
      </c>
      <c r="P64" s="206" t="s">
        <v>424</v>
      </c>
      <c r="Q64" s="205" t="s">
        <v>424</v>
      </c>
      <c r="R64" s="206" t="s">
        <v>424</v>
      </c>
      <c r="S64" s="205" t="s">
        <v>424</v>
      </c>
      <c r="T64" s="205" t="s">
        <v>424</v>
      </c>
      <c r="U64" s="205" t="s">
        <v>424</v>
      </c>
      <c r="V64" s="205" t="s">
        <v>424</v>
      </c>
      <c r="W64" s="205" t="s">
        <v>424</v>
      </c>
      <c r="X64" s="205" t="s">
        <v>424</v>
      </c>
      <c r="Y64" s="205" t="s">
        <v>424</v>
      </c>
      <c r="Z64" s="205" t="s">
        <v>424</v>
      </c>
      <c r="AA64" s="205" t="s">
        <v>424</v>
      </c>
      <c r="AB64" s="206" t="s">
        <v>424</v>
      </c>
      <c r="AC64" s="205" t="s">
        <v>424</v>
      </c>
      <c r="AD64" s="206" t="s">
        <v>424</v>
      </c>
      <c r="AE64" s="247" t="str">
        <f t="shared" si="49"/>
        <v>нд</v>
      </c>
      <c r="AF64" s="205" t="s">
        <v>424</v>
      </c>
      <c r="AG64" s="205" t="s">
        <v>424</v>
      </c>
      <c r="AH64" s="205" t="s">
        <v>424</v>
      </c>
      <c r="AI64" s="207" t="s">
        <v>424</v>
      </c>
      <c r="AJ64" s="207" t="s">
        <v>424</v>
      </c>
      <c r="AK64" s="207" t="s">
        <v>424</v>
      </c>
      <c r="AL64" s="207" t="s">
        <v>424</v>
      </c>
      <c r="AM64" s="205" t="s">
        <v>424</v>
      </c>
      <c r="AN64" s="205" t="s">
        <v>424</v>
      </c>
      <c r="AO64" s="205" t="s">
        <v>424</v>
      </c>
      <c r="AP64" s="205" t="s">
        <v>424</v>
      </c>
      <c r="AQ64" s="207" t="s">
        <v>424</v>
      </c>
      <c r="AR64" s="207" t="s">
        <v>424</v>
      </c>
      <c r="AS64" s="207" t="s">
        <v>424</v>
      </c>
      <c r="AT64" s="207" t="s">
        <v>424</v>
      </c>
      <c r="AU64" s="207" t="s">
        <v>424</v>
      </c>
      <c r="AV64" s="205" t="s">
        <v>424</v>
      </c>
      <c r="AW64" s="205" t="s">
        <v>424</v>
      </c>
      <c r="AX64" s="206">
        <v>0</v>
      </c>
      <c r="AY64" s="206">
        <v>0</v>
      </c>
      <c r="AZ64" s="206" t="s">
        <v>424</v>
      </c>
      <c r="BA64" s="206" t="s">
        <v>424</v>
      </c>
      <c r="BB64" s="206" t="s">
        <v>424</v>
      </c>
      <c r="BC64" s="206" t="s">
        <v>424</v>
      </c>
      <c r="BD64" s="206" t="str">
        <f t="shared" si="50"/>
        <v>нд, нд, нд, договор № нд</v>
      </c>
    </row>
    <row r="65" spans="1:56" s="209" customFormat="1" ht="11.25" x14ac:dyDescent="0.25">
      <c r="A65" s="205">
        <v>39</v>
      </c>
      <c r="B65" s="205" t="str">
        <f t="shared" si="51"/>
        <v>нд</v>
      </c>
      <c r="C65" s="205" t="str">
        <f t="shared" si="51"/>
        <v>нд</v>
      </c>
      <c r="D65" s="205" t="str">
        <f t="shared" si="51"/>
        <v>нд</v>
      </c>
      <c r="E65" s="205" t="str">
        <f t="shared" si="51"/>
        <v>нд</v>
      </c>
      <c r="F65" s="205" t="str">
        <f t="shared" si="51"/>
        <v>нд</v>
      </c>
      <c r="G65" s="205" t="str">
        <f t="shared" si="51"/>
        <v>нд</v>
      </c>
      <c r="H65" s="205" t="str">
        <f t="shared" si="51"/>
        <v>нд</v>
      </c>
      <c r="I65" s="205" t="str">
        <f t="shared" si="51"/>
        <v>нд</v>
      </c>
      <c r="J65" s="205" t="str">
        <f t="shared" si="51"/>
        <v>нд</v>
      </c>
      <c r="K65" s="205" t="str">
        <f t="shared" si="51"/>
        <v>нд</v>
      </c>
      <c r="L65" s="205" t="str">
        <f t="shared" si="51"/>
        <v>нд</v>
      </c>
      <c r="M65" s="205" t="s">
        <v>424</v>
      </c>
      <c r="N65" s="205" t="s">
        <v>424</v>
      </c>
      <c r="O65" s="205" t="s">
        <v>424</v>
      </c>
      <c r="P65" s="206" t="s">
        <v>424</v>
      </c>
      <c r="Q65" s="205" t="s">
        <v>424</v>
      </c>
      <c r="R65" s="206" t="s">
        <v>424</v>
      </c>
      <c r="S65" s="205" t="s">
        <v>424</v>
      </c>
      <c r="T65" s="205" t="s">
        <v>424</v>
      </c>
      <c r="U65" s="205" t="s">
        <v>424</v>
      </c>
      <c r="V65" s="205" t="s">
        <v>424</v>
      </c>
      <c r="W65" s="205" t="s">
        <v>424</v>
      </c>
      <c r="X65" s="205" t="s">
        <v>424</v>
      </c>
      <c r="Y65" s="205" t="s">
        <v>424</v>
      </c>
      <c r="Z65" s="205" t="s">
        <v>424</v>
      </c>
      <c r="AA65" s="205" t="s">
        <v>424</v>
      </c>
      <c r="AB65" s="206" t="s">
        <v>424</v>
      </c>
      <c r="AC65" s="205" t="s">
        <v>424</v>
      </c>
      <c r="AD65" s="206" t="s">
        <v>424</v>
      </c>
      <c r="AE65" s="247" t="str">
        <f t="shared" si="49"/>
        <v>нд</v>
      </c>
      <c r="AF65" s="205" t="s">
        <v>424</v>
      </c>
      <c r="AG65" s="205" t="s">
        <v>424</v>
      </c>
      <c r="AH65" s="205" t="s">
        <v>424</v>
      </c>
      <c r="AI65" s="207" t="s">
        <v>424</v>
      </c>
      <c r="AJ65" s="207" t="s">
        <v>424</v>
      </c>
      <c r="AK65" s="207" t="s">
        <v>424</v>
      </c>
      <c r="AL65" s="207" t="s">
        <v>424</v>
      </c>
      <c r="AM65" s="205" t="s">
        <v>424</v>
      </c>
      <c r="AN65" s="205" t="s">
        <v>424</v>
      </c>
      <c r="AO65" s="205" t="s">
        <v>424</v>
      </c>
      <c r="AP65" s="205" t="s">
        <v>424</v>
      </c>
      <c r="AQ65" s="207" t="s">
        <v>424</v>
      </c>
      <c r="AR65" s="207" t="s">
        <v>424</v>
      </c>
      <c r="AS65" s="207" t="s">
        <v>424</v>
      </c>
      <c r="AT65" s="207" t="s">
        <v>424</v>
      </c>
      <c r="AU65" s="207" t="s">
        <v>424</v>
      </c>
      <c r="AV65" s="205" t="s">
        <v>424</v>
      </c>
      <c r="AW65" s="205" t="s">
        <v>424</v>
      </c>
      <c r="AX65" s="206">
        <v>0</v>
      </c>
      <c r="AY65" s="206">
        <v>0</v>
      </c>
      <c r="AZ65" s="206" t="s">
        <v>424</v>
      </c>
      <c r="BA65" s="206" t="s">
        <v>424</v>
      </c>
      <c r="BB65" s="206" t="s">
        <v>424</v>
      </c>
      <c r="BC65" s="206" t="s">
        <v>424</v>
      </c>
      <c r="BD65" s="206" t="str">
        <f t="shared" si="50"/>
        <v>нд, нд, нд, договор № нд</v>
      </c>
    </row>
    <row r="66" spans="1:56" s="209" customFormat="1" ht="11.25" x14ac:dyDescent="0.25">
      <c r="A66" s="205">
        <v>40</v>
      </c>
      <c r="B66" s="205" t="str">
        <f t="shared" si="51"/>
        <v>нд</v>
      </c>
      <c r="C66" s="205" t="str">
        <f t="shared" si="51"/>
        <v>нд</v>
      </c>
      <c r="D66" s="205" t="str">
        <f t="shared" si="51"/>
        <v>нд</v>
      </c>
      <c r="E66" s="205" t="str">
        <f t="shared" si="51"/>
        <v>нд</v>
      </c>
      <c r="F66" s="205" t="str">
        <f t="shared" si="51"/>
        <v>нд</v>
      </c>
      <c r="G66" s="205" t="str">
        <f t="shared" si="51"/>
        <v>нд</v>
      </c>
      <c r="H66" s="205" t="str">
        <f t="shared" si="51"/>
        <v>нд</v>
      </c>
      <c r="I66" s="205" t="str">
        <f t="shared" si="51"/>
        <v>нд</v>
      </c>
      <c r="J66" s="205" t="str">
        <f t="shared" si="51"/>
        <v>нд</v>
      </c>
      <c r="K66" s="205" t="str">
        <f t="shared" si="51"/>
        <v>нд</v>
      </c>
      <c r="L66" s="205" t="str">
        <f t="shared" si="51"/>
        <v>нд</v>
      </c>
      <c r="M66" s="205" t="s">
        <v>424</v>
      </c>
      <c r="N66" s="205" t="s">
        <v>424</v>
      </c>
      <c r="O66" s="205" t="s">
        <v>424</v>
      </c>
      <c r="P66" s="206" t="s">
        <v>424</v>
      </c>
      <c r="Q66" s="205" t="s">
        <v>424</v>
      </c>
      <c r="R66" s="206" t="s">
        <v>424</v>
      </c>
      <c r="S66" s="205" t="s">
        <v>424</v>
      </c>
      <c r="T66" s="205" t="s">
        <v>424</v>
      </c>
      <c r="U66" s="205" t="s">
        <v>424</v>
      </c>
      <c r="V66" s="205" t="s">
        <v>424</v>
      </c>
      <c r="W66" s="205" t="s">
        <v>424</v>
      </c>
      <c r="X66" s="205" t="s">
        <v>424</v>
      </c>
      <c r="Y66" s="205" t="s">
        <v>424</v>
      </c>
      <c r="Z66" s="205" t="s">
        <v>424</v>
      </c>
      <c r="AA66" s="205" t="s">
        <v>424</v>
      </c>
      <c r="AB66" s="206" t="s">
        <v>424</v>
      </c>
      <c r="AC66" s="205" t="s">
        <v>424</v>
      </c>
      <c r="AD66" s="206" t="s">
        <v>424</v>
      </c>
      <c r="AE66" s="247" t="str">
        <f t="shared" si="49"/>
        <v>нд</v>
      </c>
      <c r="AF66" s="205" t="s">
        <v>424</v>
      </c>
      <c r="AG66" s="205" t="s">
        <v>424</v>
      </c>
      <c r="AH66" s="205" t="s">
        <v>424</v>
      </c>
      <c r="AI66" s="207" t="s">
        <v>424</v>
      </c>
      <c r="AJ66" s="207" t="s">
        <v>424</v>
      </c>
      <c r="AK66" s="207" t="s">
        <v>424</v>
      </c>
      <c r="AL66" s="207" t="s">
        <v>424</v>
      </c>
      <c r="AM66" s="205" t="s">
        <v>424</v>
      </c>
      <c r="AN66" s="205" t="s">
        <v>424</v>
      </c>
      <c r="AO66" s="205" t="s">
        <v>424</v>
      </c>
      <c r="AP66" s="205" t="s">
        <v>424</v>
      </c>
      <c r="AQ66" s="207" t="s">
        <v>424</v>
      </c>
      <c r="AR66" s="207" t="s">
        <v>424</v>
      </c>
      <c r="AS66" s="207" t="s">
        <v>424</v>
      </c>
      <c r="AT66" s="207" t="s">
        <v>424</v>
      </c>
      <c r="AU66" s="207" t="s">
        <v>424</v>
      </c>
      <c r="AV66" s="205" t="s">
        <v>424</v>
      </c>
      <c r="AW66" s="205" t="s">
        <v>424</v>
      </c>
      <c r="AX66" s="206">
        <v>0</v>
      </c>
      <c r="AY66" s="206">
        <v>0</v>
      </c>
      <c r="AZ66" s="206" t="s">
        <v>424</v>
      </c>
      <c r="BA66" s="206" t="s">
        <v>424</v>
      </c>
      <c r="BB66" s="206" t="s">
        <v>424</v>
      </c>
      <c r="BC66" s="206" t="s">
        <v>424</v>
      </c>
      <c r="BD66" s="206" t="str">
        <f t="shared" si="50"/>
        <v>нд, нд, нд, договор № нд</v>
      </c>
    </row>
    <row r="67" spans="1:56" s="209" customFormat="1" ht="11.25" x14ac:dyDescent="0.25">
      <c r="A67" s="205">
        <v>41</v>
      </c>
      <c r="B67" s="205" t="str">
        <f t="shared" si="51"/>
        <v>нд</v>
      </c>
      <c r="C67" s="205" t="str">
        <f t="shared" si="51"/>
        <v>нд</v>
      </c>
      <c r="D67" s="205" t="str">
        <f t="shared" si="51"/>
        <v>нд</v>
      </c>
      <c r="E67" s="205" t="str">
        <f t="shared" si="51"/>
        <v>нд</v>
      </c>
      <c r="F67" s="205" t="str">
        <f t="shared" si="51"/>
        <v>нд</v>
      </c>
      <c r="G67" s="205" t="str">
        <f t="shared" si="51"/>
        <v>нд</v>
      </c>
      <c r="H67" s="205" t="str">
        <f t="shared" si="51"/>
        <v>нд</v>
      </c>
      <c r="I67" s="205" t="str">
        <f t="shared" si="51"/>
        <v>нд</v>
      </c>
      <c r="J67" s="205" t="str">
        <f t="shared" si="51"/>
        <v>нд</v>
      </c>
      <c r="K67" s="205" t="str">
        <f t="shared" si="51"/>
        <v>нд</v>
      </c>
      <c r="L67" s="205" t="str">
        <f t="shared" si="51"/>
        <v>нд</v>
      </c>
      <c r="M67" s="205" t="s">
        <v>424</v>
      </c>
      <c r="N67" s="205" t="s">
        <v>424</v>
      </c>
      <c r="O67" s="205" t="s">
        <v>424</v>
      </c>
      <c r="P67" s="206" t="s">
        <v>424</v>
      </c>
      <c r="Q67" s="205" t="s">
        <v>424</v>
      </c>
      <c r="R67" s="206" t="s">
        <v>424</v>
      </c>
      <c r="S67" s="205" t="s">
        <v>424</v>
      </c>
      <c r="T67" s="205" t="s">
        <v>424</v>
      </c>
      <c r="U67" s="205" t="s">
        <v>424</v>
      </c>
      <c r="V67" s="205" t="s">
        <v>424</v>
      </c>
      <c r="W67" s="205" t="s">
        <v>424</v>
      </c>
      <c r="X67" s="205" t="s">
        <v>424</v>
      </c>
      <c r="Y67" s="205" t="s">
        <v>424</v>
      </c>
      <c r="Z67" s="205" t="s">
        <v>424</v>
      </c>
      <c r="AA67" s="205" t="s">
        <v>424</v>
      </c>
      <c r="AB67" s="206" t="s">
        <v>424</v>
      </c>
      <c r="AC67" s="205" t="s">
        <v>424</v>
      </c>
      <c r="AD67" s="206" t="s">
        <v>424</v>
      </c>
      <c r="AE67" s="247" t="str">
        <f t="shared" si="49"/>
        <v>нд</v>
      </c>
      <c r="AF67" s="205" t="s">
        <v>424</v>
      </c>
      <c r="AG67" s="205" t="s">
        <v>424</v>
      </c>
      <c r="AH67" s="205" t="s">
        <v>424</v>
      </c>
      <c r="AI67" s="207" t="s">
        <v>424</v>
      </c>
      <c r="AJ67" s="207" t="s">
        <v>424</v>
      </c>
      <c r="AK67" s="207" t="s">
        <v>424</v>
      </c>
      <c r="AL67" s="207" t="s">
        <v>424</v>
      </c>
      <c r="AM67" s="205" t="s">
        <v>424</v>
      </c>
      <c r="AN67" s="205" t="s">
        <v>424</v>
      </c>
      <c r="AO67" s="205" t="s">
        <v>424</v>
      </c>
      <c r="AP67" s="205" t="s">
        <v>424</v>
      </c>
      <c r="AQ67" s="207" t="s">
        <v>424</v>
      </c>
      <c r="AR67" s="207" t="s">
        <v>424</v>
      </c>
      <c r="AS67" s="207" t="s">
        <v>424</v>
      </c>
      <c r="AT67" s="207" t="s">
        <v>424</v>
      </c>
      <c r="AU67" s="207" t="s">
        <v>424</v>
      </c>
      <c r="AV67" s="205" t="s">
        <v>424</v>
      </c>
      <c r="AW67" s="205" t="s">
        <v>424</v>
      </c>
      <c r="AX67" s="206">
        <v>0</v>
      </c>
      <c r="AY67" s="206">
        <v>0</v>
      </c>
      <c r="AZ67" s="206" t="s">
        <v>424</v>
      </c>
      <c r="BA67" s="206" t="s">
        <v>424</v>
      </c>
      <c r="BB67" s="206" t="s">
        <v>424</v>
      </c>
      <c r="BC67" s="206" t="s">
        <v>424</v>
      </c>
      <c r="BD67" s="206" t="str">
        <f t="shared" si="50"/>
        <v>нд, нд, нд, договор № нд</v>
      </c>
    </row>
    <row r="68" spans="1:56" s="209" customFormat="1" ht="11.25" x14ac:dyDescent="0.25">
      <c r="A68" s="205">
        <v>42</v>
      </c>
      <c r="B68" s="205" t="str">
        <f t="shared" si="51"/>
        <v>нд</v>
      </c>
      <c r="C68" s="205" t="str">
        <f t="shared" si="51"/>
        <v>нд</v>
      </c>
      <c r="D68" s="205" t="str">
        <f t="shared" si="51"/>
        <v>нд</v>
      </c>
      <c r="E68" s="205" t="str">
        <f t="shared" si="51"/>
        <v>нд</v>
      </c>
      <c r="F68" s="205" t="str">
        <f t="shared" si="51"/>
        <v>нд</v>
      </c>
      <c r="G68" s="205" t="str">
        <f t="shared" si="51"/>
        <v>нд</v>
      </c>
      <c r="H68" s="205" t="str">
        <f t="shared" si="51"/>
        <v>нд</v>
      </c>
      <c r="I68" s="205" t="str">
        <f t="shared" si="51"/>
        <v>нд</v>
      </c>
      <c r="J68" s="205" t="str">
        <f t="shared" si="51"/>
        <v>нд</v>
      </c>
      <c r="K68" s="205" t="str">
        <f t="shared" si="51"/>
        <v>нд</v>
      </c>
      <c r="L68" s="205" t="str">
        <f t="shared" si="51"/>
        <v>нд</v>
      </c>
      <c r="M68" s="205" t="s">
        <v>424</v>
      </c>
      <c r="N68" s="205" t="s">
        <v>424</v>
      </c>
      <c r="O68" s="205" t="s">
        <v>424</v>
      </c>
      <c r="P68" s="206" t="s">
        <v>424</v>
      </c>
      <c r="Q68" s="205" t="s">
        <v>424</v>
      </c>
      <c r="R68" s="206" t="s">
        <v>424</v>
      </c>
      <c r="S68" s="205" t="s">
        <v>424</v>
      </c>
      <c r="T68" s="205" t="s">
        <v>424</v>
      </c>
      <c r="U68" s="205" t="s">
        <v>424</v>
      </c>
      <c r="V68" s="205" t="s">
        <v>424</v>
      </c>
      <c r="W68" s="205" t="s">
        <v>424</v>
      </c>
      <c r="X68" s="205" t="s">
        <v>424</v>
      </c>
      <c r="Y68" s="205" t="s">
        <v>424</v>
      </c>
      <c r="Z68" s="205" t="s">
        <v>424</v>
      </c>
      <c r="AA68" s="205" t="s">
        <v>424</v>
      </c>
      <c r="AB68" s="206" t="s">
        <v>424</v>
      </c>
      <c r="AC68" s="205" t="s">
        <v>424</v>
      </c>
      <c r="AD68" s="206" t="s">
        <v>424</v>
      </c>
      <c r="AE68" s="247" t="str">
        <f t="shared" si="49"/>
        <v>нд</v>
      </c>
      <c r="AF68" s="205" t="s">
        <v>424</v>
      </c>
      <c r="AG68" s="205" t="s">
        <v>424</v>
      </c>
      <c r="AH68" s="205" t="s">
        <v>424</v>
      </c>
      <c r="AI68" s="207" t="s">
        <v>424</v>
      </c>
      <c r="AJ68" s="207" t="s">
        <v>424</v>
      </c>
      <c r="AK68" s="207" t="s">
        <v>424</v>
      </c>
      <c r="AL68" s="207" t="s">
        <v>424</v>
      </c>
      <c r="AM68" s="205" t="s">
        <v>424</v>
      </c>
      <c r="AN68" s="205" t="s">
        <v>424</v>
      </c>
      <c r="AO68" s="205" t="s">
        <v>424</v>
      </c>
      <c r="AP68" s="205" t="s">
        <v>424</v>
      </c>
      <c r="AQ68" s="207" t="s">
        <v>424</v>
      </c>
      <c r="AR68" s="207" t="s">
        <v>424</v>
      </c>
      <c r="AS68" s="207" t="s">
        <v>424</v>
      </c>
      <c r="AT68" s="207" t="s">
        <v>424</v>
      </c>
      <c r="AU68" s="207" t="s">
        <v>424</v>
      </c>
      <c r="AV68" s="205" t="s">
        <v>424</v>
      </c>
      <c r="AW68" s="205" t="s">
        <v>424</v>
      </c>
      <c r="AX68" s="206">
        <v>0</v>
      </c>
      <c r="AY68" s="206">
        <v>0</v>
      </c>
      <c r="AZ68" s="206" t="s">
        <v>424</v>
      </c>
      <c r="BA68" s="206" t="s">
        <v>424</v>
      </c>
      <c r="BB68" s="206" t="s">
        <v>424</v>
      </c>
      <c r="BC68" s="206" t="s">
        <v>424</v>
      </c>
      <c r="BD68" s="206" t="str">
        <f t="shared" si="50"/>
        <v>нд, нд, нд, договор № нд</v>
      </c>
    </row>
    <row r="69" spans="1:56" s="209" customFormat="1" ht="11.25" x14ac:dyDescent="0.25">
      <c r="A69" s="205">
        <v>43</v>
      </c>
      <c r="B69" s="205" t="str">
        <f t="shared" si="51"/>
        <v>нд</v>
      </c>
      <c r="C69" s="205" t="str">
        <f t="shared" si="51"/>
        <v>нд</v>
      </c>
      <c r="D69" s="205" t="str">
        <f t="shared" si="51"/>
        <v>нд</v>
      </c>
      <c r="E69" s="205" t="str">
        <f t="shared" si="51"/>
        <v>нд</v>
      </c>
      <c r="F69" s="205" t="str">
        <f t="shared" si="51"/>
        <v>нд</v>
      </c>
      <c r="G69" s="205" t="str">
        <f t="shared" si="51"/>
        <v>нд</v>
      </c>
      <c r="H69" s="205" t="str">
        <f t="shared" si="51"/>
        <v>нд</v>
      </c>
      <c r="I69" s="205" t="str">
        <f t="shared" si="51"/>
        <v>нд</v>
      </c>
      <c r="J69" s="205" t="str">
        <f t="shared" si="51"/>
        <v>нд</v>
      </c>
      <c r="K69" s="205" t="str">
        <f t="shared" si="51"/>
        <v>нд</v>
      </c>
      <c r="L69" s="205" t="str">
        <f t="shared" si="51"/>
        <v>нд</v>
      </c>
      <c r="M69" s="205" t="s">
        <v>424</v>
      </c>
      <c r="N69" s="205" t="s">
        <v>424</v>
      </c>
      <c r="O69" s="205" t="s">
        <v>424</v>
      </c>
      <c r="P69" s="206" t="s">
        <v>424</v>
      </c>
      <c r="Q69" s="205" t="s">
        <v>424</v>
      </c>
      <c r="R69" s="206" t="s">
        <v>424</v>
      </c>
      <c r="S69" s="205" t="s">
        <v>424</v>
      </c>
      <c r="T69" s="205" t="s">
        <v>424</v>
      </c>
      <c r="U69" s="205" t="s">
        <v>424</v>
      </c>
      <c r="V69" s="205" t="s">
        <v>424</v>
      </c>
      <c r="W69" s="205" t="s">
        <v>424</v>
      </c>
      <c r="X69" s="205" t="s">
        <v>424</v>
      </c>
      <c r="Y69" s="205" t="s">
        <v>424</v>
      </c>
      <c r="Z69" s="205" t="s">
        <v>424</v>
      </c>
      <c r="AA69" s="205" t="s">
        <v>424</v>
      </c>
      <c r="AB69" s="206" t="s">
        <v>424</v>
      </c>
      <c r="AC69" s="205" t="s">
        <v>424</v>
      </c>
      <c r="AD69" s="206" t="s">
        <v>424</v>
      </c>
      <c r="AE69" s="247" t="str">
        <f t="shared" si="49"/>
        <v>нд</v>
      </c>
      <c r="AF69" s="205" t="s">
        <v>424</v>
      </c>
      <c r="AG69" s="205" t="s">
        <v>424</v>
      </c>
      <c r="AH69" s="205" t="s">
        <v>424</v>
      </c>
      <c r="AI69" s="207" t="s">
        <v>424</v>
      </c>
      <c r="AJ69" s="207" t="s">
        <v>424</v>
      </c>
      <c r="AK69" s="207" t="s">
        <v>424</v>
      </c>
      <c r="AL69" s="207" t="s">
        <v>424</v>
      </c>
      <c r="AM69" s="205" t="s">
        <v>424</v>
      </c>
      <c r="AN69" s="205" t="s">
        <v>424</v>
      </c>
      <c r="AO69" s="205" t="s">
        <v>424</v>
      </c>
      <c r="AP69" s="205" t="s">
        <v>424</v>
      </c>
      <c r="AQ69" s="207" t="s">
        <v>424</v>
      </c>
      <c r="AR69" s="207" t="s">
        <v>424</v>
      </c>
      <c r="AS69" s="207" t="s">
        <v>424</v>
      </c>
      <c r="AT69" s="207" t="s">
        <v>424</v>
      </c>
      <c r="AU69" s="207" t="s">
        <v>424</v>
      </c>
      <c r="AV69" s="205" t="s">
        <v>424</v>
      </c>
      <c r="AW69" s="205" t="s">
        <v>424</v>
      </c>
      <c r="AX69" s="206">
        <v>0</v>
      </c>
      <c r="AY69" s="206">
        <v>0</v>
      </c>
      <c r="AZ69" s="206" t="s">
        <v>424</v>
      </c>
      <c r="BA69" s="206" t="s">
        <v>424</v>
      </c>
      <c r="BB69" s="206" t="s">
        <v>424</v>
      </c>
      <c r="BC69" s="206" t="s">
        <v>424</v>
      </c>
      <c r="BD69" s="206" t="str">
        <f t="shared" si="50"/>
        <v>нд, нд, нд, договор № нд</v>
      </c>
    </row>
    <row r="70" spans="1:56" s="209" customFormat="1" ht="11.25" x14ac:dyDescent="0.25">
      <c r="A70" s="205">
        <v>44</v>
      </c>
      <c r="B70" s="205" t="str">
        <f t="shared" si="51"/>
        <v>нд</v>
      </c>
      <c r="C70" s="205" t="str">
        <f t="shared" si="51"/>
        <v>нд</v>
      </c>
      <c r="D70" s="205" t="str">
        <f t="shared" si="51"/>
        <v>нд</v>
      </c>
      <c r="E70" s="205" t="str">
        <f t="shared" si="51"/>
        <v>нд</v>
      </c>
      <c r="F70" s="205" t="str">
        <f t="shared" si="51"/>
        <v>нд</v>
      </c>
      <c r="G70" s="205" t="str">
        <f t="shared" si="51"/>
        <v>нд</v>
      </c>
      <c r="H70" s="205" t="str">
        <f t="shared" si="51"/>
        <v>нд</v>
      </c>
      <c r="I70" s="205" t="str">
        <f t="shared" si="51"/>
        <v>нд</v>
      </c>
      <c r="J70" s="205" t="str">
        <f t="shared" si="51"/>
        <v>нд</v>
      </c>
      <c r="K70" s="205" t="str">
        <f t="shared" si="51"/>
        <v>нд</v>
      </c>
      <c r="L70" s="205" t="str">
        <f t="shared" si="51"/>
        <v>нд</v>
      </c>
      <c r="M70" s="205" t="s">
        <v>424</v>
      </c>
      <c r="N70" s="205" t="s">
        <v>424</v>
      </c>
      <c r="O70" s="205" t="s">
        <v>424</v>
      </c>
      <c r="P70" s="206" t="s">
        <v>424</v>
      </c>
      <c r="Q70" s="205" t="s">
        <v>424</v>
      </c>
      <c r="R70" s="206" t="s">
        <v>424</v>
      </c>
      <c r="S70" s="205" t="s">
        <v>424</v>
      </c>
      <c r="T70" s="205" t="s">
        <v>424</v>
      </c>
      <c r="U70" s="205" t="s">
        <v>424</v>
      </c>
      <c r="V70" s="205" t="s">
        <v>424</v>
      </c>
      <c r="W70" s="205" t="s">
        <v>424</v>
      </c>
      <c r="X70" s="205" t="s">
        <v>424</v>
      </c>
      <c r="Y70" s="205" t="s">
        <v>424</v>
      </c>
      <c r="Z70" s="205" t="s">
        <v>424</v>
      </c>
      <c r="AA70" s="205" t="s">
        <v>424</v>
      </c>
      <c r="AB70" s="206" t="s">
        <v>424</v>
      </c>
      <c r="AC70" s="205" t="s">
        <v>424</v>
      </c>
      <c r="AD70" s="206" t="s">
        <v>424</v>
      </c>
      <c r="AE70" s="247" t="str">
        <f t="shared" si="49"/>
        <v>нд</v>
      </c>
      <c r="AF70" s="205" t="s">
        <v>424</v>
      </c>
      <c r="AG70" s="205" t="s">
        <v>424</v>
      </c>
      <c r="AH70" s="205" t="s">
        <v>424</v>
      </c>
      <c r="AI70" s="207" t="s">
        <v>424</v>
      </c>
      <c r="AJ70" s="207" t="s">
        <v>424</v>
      </c>
      <c r="AK70" s="207" t="s">
        <v>424</v>
      </c>
      <c r="AL70" s="207" t="s">
        <v>424</v>
      </c>
      <c r="AM70" s="205" t="s">
        <v>424</v>
      </c>
      <c r="AN70" s="205" t="s">
        <v>424</v>
      </c>
      <c r="AO70" s="205" t="s">
        <v>424</v>
      </c>
      <c r="AP70" s="205" t="s">
        <v>424</v>
      </c>
      <c r="AQ70" s="207" t="s">
        <v>424</v>
      </c>
      <c r="AR70" s="207" t="s">
        <v>424</v>
      </c>
      <c r="AS70" s="207" t="s">
        <v>424</v>
      </c>
      <c r="AT70" s="207" t="s">
        <v>424</v>
      </c>
      <c r="AU70" s="207" t="s">
        <v>424</v>
      </c>
      <c r="AV70" s="205" t="s">
        <v>424</v>
      </c>
      <c r="AW70" s="205" t="s">
        <v>424</v>
      </c>
      <c r="AX70" s="206">
        <v>0</v>
      </c>
      <c r="AY70" s="206">
        <v>0</v>
      </c>
      <c r="AZ70" s="206" t="s">
        <v>424</v>
      </c>
      <c r="BA70" s="206" t="s">
        <v>424</v>
      </c>
      <c r="BB70" s="206" t="s">
        <v>424</v>
      </c>
      <c r="BC70" s="206" t="s">
        <v>424</v>
      </c>
      <c r="BD70" s="206" t="str">
        <f t="shared" si="50"/>
        <v>нд, нд, нд, договор № нд</v>
      </c>
    </row>
    <row r="71" spans="1:56" s="209" customFormat="1" ht="11.25" x14ac:dyDescent="0.25">
      <c r="A71" s="205">
        <v>45</v>
      </c>
      <c r="B71" s="205" t="str">
        <f t="shared" si="51"/>
        <v>нд</v>
      </c>
      <c r="C71" s="205" t="str">
        <f t="shared" si="51"/>
        <v>нд</v>
      </c>
      <c r="D71" s="205" t="str">
        <f t="shared" si="51"/>
        <v>нд</v>
      </c>
      <c r="E71" s="205" t="str">
        <f t="shared" si="51"/>
        <v>нд</v>
      </c>
      <c r="F71" s="205" t="str">
        <f t="shared" si="51"/>
        <v>нд</v>
      </c>
      <c r="G71" s="205" t="str">
        <f t="shared" si="51"/>
        <v>нд</v>
      </c>
      <c r="H71" s="205" t="str">
        <f t="shared" si="51"/>
        <v>нд</v>
      </c>
      <c r="I71" s="205" t="str">
        <f t="shared" si="51"/>
        <v>нд</v>
      </c>
      <c r="J71" s="205" t="str">
        <f t="shared" si="51"/>
        <v>нд</v>
      </c>
      <c r="K71" s="205" t="str">
        <f t="shared" si="51"/>
        <v>нд</v>
      </c>
      <c r="L71" s="205" t="str">
        <f t="shared" si="51"/>
        <v>нд</v>
      </c>
      <c r="M71" s="205" t="s">
        <v>424</v>
      </c>
      <c r="N71" s="205" t="s">
        <v>424</v>
      </c>
      <c r="O71" s="205" t="s">
        <v>424</v>
      </c>
      <c r="P71" s="206" t="s">
        <v>424</v>
      </c>
      <c r="Q71" s="205" t="s">
        <v>424</v>
      </c>
      <c r="R71" s="206" t="s">
        <v>424</v>
      </c>
      <c r="S71" s="205" t="s">
        <v>424</v>
      </c>
      <c r="T71" s="205" t="s">
        <v>424</v>
      </c>
      <c r="U71" s="205" t="s">
        <v>424</v>
      </c>
      <c r="V71" s="205" t="s">
        <v>424</v>
      </c>
      <c r="W71" s="205" t="s">
        <v>424</v>
      </c>
      <c r="X71" s="205" t="s">
        <v>424</v>
      </c>
      <c r="Y71" s="205" t="s">
        <v>424</v>
      </c>
      <c r="Z71" s="205" t="s">
        <v>424</v>
      </c>
      <c r="AA71" s="205" t="s">
        <v>424</v>
      </c>
      <c r="AB71" s="206" t="s">
        <v>424</v>
      </c>
      <c r="AC71" s="205" t="s">
        <v>424</v>
      </c>
      <c r="AD71" s="206" t="s">
        <v>424</v>
      </c>
      <c r="AE71" s="247" t="str">
        <f t="shared" si="49"/>
        <v>нд</v>
      </c>
      <c r="AF71" s="205" t="s">
        <v>424</v>
      </c>
      <c r="AG71" s="205" t="s">
        <v>424</v>
      </c>
      <c r="AH71" s="205" t="s">
        <v>424</v>
      </c>
      <c r="AI71" s="207" t="s">
        <v>424</v>
      </c>
      <c r="AJ71" s="207" t="s">
        <v>424</v>
      </c>
      <c r="AK71" s="207" t="s">
        <v>424</v>
      </c>
      <c r="AL71" s="207" t="s">
        <v>424</v>
      </c>
      <c r="AM71" s="205" t="s">
        <v>424</v>
      </c>
      <c r="AN71" s="205" t="s">
        <v>424</v>
      </c>
      <c r="AO71" s="205" t="s">
        <v>424</v>
      </c>
      <c r="AP71" s="205" t="s">
        <v>424</v>
      </c>
      <c r="AQ71" s="207" t="s">
        <v>424</v>
      </c>
      <c r="AR71" s="207" t="s">
        <v>424</v>
      </c>
      <c r="AS71" s="207" t="s">
        <v>424</v>
      </c>
      <c r="AT71" s="207" t="s">
        <v>424</v>
      </c>
      <c r="AU71" s="207" t="s">
        <v>424</v>
      </c>
      <c r="AV71" s="205" t="s">
        <v>424</v>
      </c>
      <c r="AW71" s="205" t="s">
        <v>424</v>
      </c>
      <c r="AX71" s="206">
        <v>0</v>
      </c>
      <c r="AY71" s="206">
        <v>0</v>
      </c>
      <c r="AZ71" s="206" t="s">
        <v>424</v>
      </c>
      <c r="BA71" s="206" t="s">
        <v>424</v>
      </c>
      <c r="BB71" s="206" t="s">
        <v>424</v>
      </c>
      <c r="BC71" s="206" t="s">
        <v>424</v>
      </c>
      <c r="BD71" s="206" t="str">
        <f t="shared" si="50"/>
        <v>нд, нд, нд, договор № нд</v>
      </c>
    </row>
    <row r="72" spans="1:56" s="209" customFormat="1" ht="11.25" x14ac:dyDescent="0.25">
      <c r="A72" s="205">
        <v>46</v>
      </c>
      <c r="B72" s="205" t="str">
        <f t="shared" si="51"/>
        <v>нд</v>
      </c>
      <c r="C72" s="205" t="str">
        <f t="shared" si="51"/>
        <v>нд</v>
      </c>
      <c r="D72" s="205" t="str">
        <f t="shared" si="51"/>
        <v>нд</v>
      </c>
      <c r="E72" s="205" t="str">
        <f t="shared" si="51"/>
        <v>нд</v>
      </c>
      <c r="F72" s="205" t="str">
        <f t="shared" si="51"/>
        <v>нд</v>
      </c>
      <c r="G72" s="205" t="str">
        <f t="shared" si="51"/>
        <v>нд</v>
      </c>
      <c r="H72" s="205" t="str">
        <f t="shared" si="51"/>
        <v>нд</v>
      </c>
      <c r="I72" s="205" t="str">
        <f t="shared" si="51"/>
        <v>нд</v>
      </c>
      <c r="J72" s="205" t="str">
        <f t="shared" si="51"/>
        <v>нд</v>
      </c>
      <c r="K72" s="205" t="str">
        <f t="shared" si="51"/>
        <v>нд</v>
      </c>
      <c r="L72" s="205" t="str">
        <f t="shared" si="51"/>
        <v>нд</v>
      </c>
      <c r="M72" s="205" t="s">
        <v>424</v>
      </c>
      <c r="N72" s="205" t="s">
        <v>424</v>
      </c>
      <c r="O72" s="205" t="s">
        <v>424</v>
      </c>
      <c r="P72" s="206" t="s">
        <v>424</v>
      </c>
      <c r="Q72" s="205" t="s">
        <v>424</v>
      </c>
      <c r="R72" s="206" t="s">
        <v>424</v>
      </c>
      <c r="S72" s="205" t="s">
        <v>424</v>
      </c>
      <c r="T72" s="205" t="s">
        <v>424</v>
      </c>
      <c r="U72" s="205" t="s">
        <v>424</v>
      </c>
      <c r="V72" s="205" t="s">
        <v>424</v>
      </c>
      <c r="W72" s="205" t="s">
        <v>424</v>
      </c>
      <c r="X72" s="205" t="s">
        <v>424</v>
      </c>
      <c r="Y72" s="205" t="s">
        <v>424</v>
      </c>
      <c r="Z72" s="205" t="s">
        <v>424</v>
      </c>
      <c r="AA72" s="205" t="s">
        <v>424</v>
      </c>
      <c r="AB72" s="206" t="s">
        <v>424</v>
      </c>
      <c r="AC72" s="205" t="s">
        <v>424</v>
      </c>
      <c r="AD72" s="206" t="s">
        <v>424</v>
      </c>
      <c r="AE72" s="247" t="str">
        <f t="shared" si="49"/>
        <v>нд</v>
      </c>
      <c r="AF72" s="205" t="s">
        <v>424</v>
      </c>
      <c r="AG72" s="205" t="s">
        <v>424</v>
      </c>
      <c r="AH72" s="205" t="s">
        <v>424</v>
      </c>
      <c r="AI72" s="207" t="s">
        <v>424</v>
      </c>
      <c r="AJ72" s="207" t="s">
        <v>424</v>
      </c>
      <c r="AK72" s="207" t="s">
        <v>424</v>
      </c>
      <c r="AL72" s="207" t="s">
        <v>424</v>
      </c>
      <c r="AM72" s="205" t="s">
        <v>424</v>
      </c>
      <c r="AN72" s="205" t="s">
        <v>424</v>
      </c>
      <c r="AO72" s="205" t="s">
        <v>424</v>
      </c>
      <c r="AP72" s="205" t="s">
        <v>424</v>
      </c>
      <c r="AQ72" s="207" t="s">
        <v>424</v>
      </c>
      <c r="AR72" s="207" t="s">
        <v>424</v>
      </c>
      <c r="AS72" s="207" t="s">
        <v>424</v>
      </c>
      <c r="AT72" s="207" t="s">
        <v>424</v>
      </c>
      <c r="AU72" s="207" t="s">
        <v>424</v>
      </c>
      <c r="AV72" s="205" t="s">
        <v>424</v>
      </c>
      <c r="AW72" s="205" t="s">
        <v>424</v>
      </c>
      <c r="AX72" s="206">
        <v>0</v>
      </c>
      <c r="AY72" s="206">
        <v>0</v>
      </c>
      <c r="AZ72" s="206" t="s">
        <v>424</v>
      </c>
      <c r="BA72" s="206" t="s">
        <v>424</v>
      </c>
      <c r="BB72" s="206" t="s">
        <v>424</v>
      </c>
      <c r="BC72" s="206" t="s">
        <v>424</v>
      </c>
      <c r="BD72" s="206" t="str">
        <f t="shared" si="50"/>
        <v>нд, нд, нд, договор № нд</v>
      </c>
    </row>
    <row r="73" spans="1:56" s="209" customFormat="1" ht="11.25" x14ac:dyDescent="0.25">
      <c r="A73" s="205">
        <v>47</v>
      </c>
      <c r="B73" s="205" t="str">
        <f t="shared" si="51"/>
        <v>нд</v>
      </c>
      <c r="C73" s="205" t="str">
        <f t="shared" si="51"/>
        <v>нд</v>
      </c>
      <c r="D73" s="205" t="str">
        <f t="shared" si="51"/>
        <v>нд</v>
      </c>
      <c r="E73" s="205" t="str">
        <f t="shared" si="51"/>
        <v>нд</v>
      </c>
      <c r="F73" s="205" t="str">
        <f t="shared" si="51"/>
        <v>нд</v>
      </c>
      <c r="G73" s="205" t="str">
        <f t="shared" si="51"/>
        <v>нд</v>
      </c>
      <c r="H73" s="205" t="str">
        <f t="shared" si="51"/>
        <v>нд</v>
      </c>
      <c r="I73" s="205" t="str">
        <f t="shared" si="51"/>
        <v>нд</v>
      </c>
      <c r="J73" s="205" t="str">
        <f t="shared" si="51"/>
        <v>нд</v>
      </c>
      <c r="K73" s="205" t="str">
        <f t="shared" si="51"/>
        <v>нд</v>
      </c>
      <c r="L73" s="205" t="str">
        <f t="shared" si="51"/>
        <v>нд</v>
      </c>
      <c r="M73" s="205" t="s">
        <v>424</v>
      </c>
      <c r="N73" s="205" t="s">
        <v>424</v>
      </c>
      <c r="O73" s="205" t="s">
        <v>424</v>
      </c>
      <c r="P73" s="206" t="s">
        <v>424</v>
      </c>
      <c r="Q73" s="205" t="s">
        <v>424</v>
      </c>
      <c r="R73" s="206" t="s">
        <v>424</v>
      </c>
      <c r="S73" s="205" t="s">
        <v>424</v>
      </c>
      <c r="T73" s="205" t="s">
        <v>424</v>
      </c>
      <c r="U73" s="205" t="s">
        <v>424</v>
      </c>
      <c r="V73" s="205" t="s">
        <v>424</v>
      </c>
      <c r="W73" s="205" t="s">
        <v>424</v>
      </c>
      <c r="X73" s="205" t="s">
        <v>424</v>
      </c>
      <c r="Y73" s="205" t="s">
        <v>424</v>
      </c>
      <c r="Z73" s="205" t="s">
        <v>424</v>
      </c>
      <c r="AA73" s="205" t="s">
        <v>424</v>
      </c>
      <c r="AB73" s="206" t="s">
        <v>424</v>
      </c>
      <c r="AC73" s="205" t="s">
        <v>424</v>
      </c>
      <c r="AD73" s="206" t="s">
        <v>424</v>
      </c>
      <c r="AE73" s="247" t="str">
        <f t="shared" si="49"/>
        <v>нд</v>
      </c>
      <c r="AF73" s="205" t="s">
        <v>424</v>
      </c>
      <c r="AG73" s="205" t="s">
        <v>424</v>
      </c>
      <c r="AH73" s="205" t="s">
        <v>424</v>
      </c>
      <c r="AI73" s="207" t="s">
        <v>424</v>
      </c>
      <c r="AJ73" s="207" t="s">
        <v>424</v>
      </c>
      <c r="AK73" s="207" t="s">
        <v>424</v>
      </c>
      <c r="AL73" s="207" t="s">
        <v>424</v>
      </c>
      <c r="AM73" s="205" t="s">
        <v>424</v>
      </c>
      <c r="AN73" s="205" t="s">
        <v>424</v>
      </c>
      <c r="AO73" s="205" t="s">
        <v>424</v>
      </c>
      <c r="AP73" s="205" t="s">
        <v>424</v>
      </c>
      <c r="AQ73" s="207" t="s">
        <v>424</v>
      </c>
      <c r="AR73" s="207" t="s">
        <v>424</v>
      </c>
      <c r="AS73" s="207" t="s">
        <v>424</v>
      </c>
      <c r="AT73" s="207" t="s">
        <v>424</v>
      </c>
      <c r="AU73" s="207" t="s">
        <v>424</v>
      </c>
      <c r="AV73" s="205" t="s">
        <v>424</v>
      </c>
      <c r="AW73" s="205" t="s">
        <v>424</v>
      </c>
      <c r="AX73" s="206">
        <v>0</v>
      </c>
      <c r="AY73" s="206">
        <v>0</v>
      </c>
      <c r="AZ73" s="206" t="s">
        <v>424</v>
      </c>
      <c r="BA73" s="206" t="s">
        <v>424</v>
      </c>
      <c r="BB73" s="206" t="s">
        <v>424</v>
      </c>
      <c r="BC73" s="206" t="s">
        <v>424</v>
      </c>
      <c r="BD73" s="206" t="str">
        <f t="shared" si="50"/>
        <v>нд, нд, нд, договор № нд</v>
      </c>
    </row>
    <row r="74" spans="1:56" s="209" customFormat="1" ht="11.25" x14ac:dyDescent="0.25">
      <c r="A74" s="205">
        <v>48</v>
      </c>
      <c r="B74" s="205" t="str">
        <f t="shared" si="51"/>
        <v>нд</v>
      </c>
      <c r="C74" s="205" t="str">
        <f t="shared" si="51"/>
        <v>нд</v>
      </c>
      <c r="D74" s="205" t="str">
        <f t="shared" si="51"/>
        <v>нд</v>
      </c>
      <c r="E74" s="205" t="str">
        <f t="shared" si="51"/>
        <v>нд</v>
      </c>
      <c r="F74" s="205" t="str">
        <f t="shared" si="51"/>
        <v>нд</v>
      </c>
      <c r="G74" s="205" t="str">
        <f t="shared" si="51"/>
        <v>нд</v>
      </c>
      <c r="H74" s="205" t="str">
        <f t="shared" si="51"/>
        <v>нд</v>
      </c>
      <c r="I74" s="205" t="str">
        <f t="shared" si="51"/>
        <v>нд</v>
      </c>
      <c r="J74" s="205" t="str">
        <f t="shared" si="51"/>
        <v>нд</v>
      </c>
      <c r="K74" s="205" t="str">
        <f t="shared" si="51"/>
        <v>нд</v>
      </c>
      <c r="L74" s="205" t="str">
        <f t="shared" si="51"/>
        <v>нд</v>
      </c>
      <c r="M74" s="205" t="s">
        <v>424</v>
      </c>
      <c r="N74" s="205" t="s">
        <v>424</v>
      </c>
      <c r="O74" s="205" t="s">
        <v>424</v>
      </c>
      <c r="P74" s="206" t="s">
        <v>424</v>
      </c>
      <c r="Q74" s="205" t="s">
        <v>424</v>
      </c>
      <c r="R74" s="206" t="s">
        <v>424</v>
      </c>
      <c r="S74" s="205" t="s">
        <v>424</v>
      </c>
      <c r="T74" s="205" t="s">
        <v>424</v>
      </c>
      <c r="U74" s="205" t="s">
        <v>424</v>
      </c>
      <c r="V74" s="205" t="s">
        <v>424</v>
      </c>
      <c r="W74" s="205" t="s">
        <v>424</v>
      </c>
      <c r="X74" s="205" t="s">
        <v>424</v>
      </c>
      <c r="Y74" s="205" t="s">
        <v>424</v>
      </c>
      <c r="Z74" s="205" t="s">
        <v>424</v>
      </c>
      <c r="AA74" s="205" t="s">
        <v>424</v>
      </c>
      <c r="AB74" s="206" t="s">
        <v>424</v>
      </c>
      <c r="AC74" s="205" t="s">
        <v>424</v>
      </c>
      <c r="AD74" s="206" t="s">
        <v>424</v>
      </c>
      <c r="AE74" s="247" t="str">
        <f t="shared" si="49"/>
        <v>нд</v>
      </c>
      <c r="AF74" s="205" t="s">
        <v>424</v>
      </c>
      <c r="AG74" s="205" t="s">
        <v>424</v>
      </c>
      <c r="AH74" s="205" t="s">
        <v>424</v>
      </c>
      <c r="AI74" s="207" t="s">
        <v>424</v>
      </c>
      <c r="AJ74" s="207" t="s">
        <v>424</v>
      </c>
      <c r="AK74" s="207" t="s">
        <v>424</v>
      </c>
      <c r="AL74" s="207" t="s">
        <v>424</v>
      </c>
      <c r="AM74" s="205" t="s">
        <v>424</v>
      </c>
      <c r="AN74" s="205" t="s">
        <v>424</v>
      </c>
      <c r="AO74" s="205" t="s">
        <v>424</v>
      </c>
      <c r="AP74" s="205" t="s">
        <v>424</v>
      </c>
      <c r="AQ74" s="207" t="s">
        <v>424</v>
      </c>
      <c r="AR74" s="207" t="s">
        <v>424</v>
      </c>
      <c r="AS74" s="207" t="s">
        <v>424</v>
      </c>
      <c r="AT74" s="207" t="s">
        <v>424</v>
      </c>
      <c r="AU74" s="207" t="s">
        <v>424</v>
      </c>
      <c r="AV74" s="205" t="s">
        <v>424</v>
      </c>
      <c r="AW74" s="205" t="s">
        <v>424</v>
      </c>
      <c r="AX74" s="206">
        <v>0</v>
      </c>
      <c r="AY74" s="206">
        <v>0</v>
      </c>
      <c r="AZ74" s="206" t="s">
        <v>424</v>
      </c>
      <c r="BA74" s="206" t="s">
        <v>424</v>
      </c>
      <c r="BB74" s="206" t="s">
        <v>424</v>
      </c>
      <c r="BC74" s="206" t="s">
        <v>424</v>
      </c>
      <c r="BD74" s="206" t="str">
        <f t="shared" si="50"/>
        <v>нд, нд, нд, договор № нд</v>
      </c>
    </row>
    <row r="75" spans="1:56" s="209" customFormat="1" ht="11.25" x14ac:dyDescent="0.25">
      <c r="A75" s="205">
        <v>49</v>
      </c>
      <c r="B75" s="205" t="str">
        <f t="shared" si="51"/>
        <v>нд</v>
      </c>
      <c r="C75" s="205" t="str">
        <f t="shared" si="51"/>
        <v>нд</v>
      </c>
      <c r="D75" s="205" t="str">
        <f t="shared" si="51"/>
        <v>нд</v>
      </c>
      <c r="E75" s="205" t="str">
        <f t="shared" si="51"/>
        <v>нд</v>
      </c>
      <c r="F75" s="205" t="str">
        <f t="shared" si="51"/>
        <v>нд</v>
      </c>
      <c r="G75" s="205" t="str">
        <f t="shared" si="51"/>
        <v>нд</v>
      </c>
      <c r="H75" s="205" t="str">
        <f t="shared" si="51"/>
        <v>нд</v>
      </c>
      <c r="I75" s="205" t="str">
        <f t="shared" si="51"/>
        <v>нд</v>
      </c>
      <c r="J75" s="205" t="str">
        <f t="shared" si="51"/>
        <v>нд</v>
      </c>
      <c r="K75" s="205" t="str">
        <f t="shared" si="51"/>
        <v>нд</v>
      </c>
      <c r="L75" s="205" t="str">
        <f t="shared" si="51"/>
        <v>нд</v>
      </c>
      <c r="M75" s="205" t="s">
        <v>424</v>
      </c>
      <c r="N75" s="205" t="s">
        <v>424</v>
      </c>
      <c r="O75" s="205" t="s">
        <v>424</v>
      </c>
      <c r="P75" s="206" t="s">
        <v>424</v>
      </c>
      <c r="Q75" s="205" t="s">
        <v>424</v>
      </c>
      <c r="R75" s="206" t="s">
        <v>424</v>
      </c>
      <c r="S75" s="205" t="s">
        <v>424</v>
      </c>
      <c r="T75" s="205" t="s">
        <v>424</v>
      </c>
      <c r="U75" s="205" t="s">
        <v>424</v>
      </c>
      <c r="V75" s="205" t="s">
        <v>424</v>
      </c>
      <c r="W75" s="205" t="s">
        <v>424</v>
      </c>
      <c r="X75" s="205" t="s">
        <v>424</v>
      </c>
      <c r="Y75" s="205" t="s">
        <v>424</v>
      </c>
      <c r="Z75" s="205" t="s">
        <v>424</v>
      </c>
      <c r="AA75" s="205" t="s">
        <v>424</v>
      </c>
      <c r="AB75" s="206" t="s">
        <v>424</v>
      </c>
      <c r="AC75" s="205" t="s">
        <v>424</v>
      </c>
      <c r="AD75" s="206" t="s">
        <v>424</v>
      </c>
      <c r="AE75" s="247" t="str">
        <f t="shared" si="49"/>
        <v>нд</v>
      </c>
      <c r="AF75" s="205" t="s">
        <v>424</v>
      </c>
      <c r="AG75" s="205" t="s">
        <v>424</v>
      </c>
      <c r="AH75" s="205" t="s">
        <v>424</v>
      </c>
      <c r="AI75" s="207" t="s">
        <v>424</v>
      </c>
      <c r="AJ75" s="207" t="s">
        <v>424</v>
      </c>
      <c r="AK75" s="207" t="s">
        <v>424</v>
      </c>
      <c r="AL75" s="207" t="s">
        <v>424</v>
      </c>
      <c r="AM75" s="205" t="s">
        <v>424</v>
      </c>
      <c r="AN75" s="205" t="s">
        <v>424</v>
      </c>
      <c r="AO75" s="205" t="s">
        <v>424</v>
      </c>
      <c r="AP75" s="205" t="s">
        <v>424</v>
      </c>
      <c r="AQ75" s="207" t="s">
        <v>424</v>
      </c>
      <c r="AR75" s="207" t="s">
        <v>424</v>
      </c>
      <c r="AS75" s="207" t="s">
        <v>424</v>
      </c>
      <c r="AT75" s="207" t="s">
        <v>424</v>
      </c>
      <c r="AU75" s="207" t="s">
        <v>424</v>
      </c>
      <c r="AV75" s="205" t="s">
        <v>424</v>
      </c>
      <c r="AW75" s="205" t="s">
        <v>424</v>
      </c>
      <c r="AX75" s="206">
        <v>0</v>
      </c>
      <c r="AY75" s="206">
        <v>0</v>
      </c>
      <c r="AZ75" s="206" t="s">
        <v>424</v>
      </c>
      <c r="BA75" s="206" t="s">
        <v>424</v>
      </c>
      <c r="BB75" s="206" t="s">
        <v>424</v>
      </c>
      <c r="BC75" s="206" t="s">
        <v>424</v>
      </c>
      <c r="BD75" s="206" t="str">
        <f t="shared" si="50"/>
        <v>нд, нд, нд, договор № нд</v>
      </c>
    </row>
    <row r="76" spans="1:56" s="209" customFormat="1" ht="11.25" x14ac:dyDescent="0.25">
      <c r="A76" s="205">
        <v>50</v>
      </c>
      <c r="B76" s="205" t="str">
        <f t="shared" si="51"/>
        <v>нд</v>
      </c>
      <c r="C76" s="205" t="str">
        <f t="shared" si="51"/>
        <v>нд</v>
      </c>
      <c r="D76" s="205" t="str">
        <f t="shared" si="51"/>
        <v>нд</v>
      </c>
      <c r="E76" s="205" t="str">
        <f t="shared" si="51"/>
        <v>нд</v>
      </c>
      <c r="F76" s="205" t="str">
        <f t="shared" si="51"/>
        <v>нд</v>
      </c>
      <c r="G76" s="205" t="str">
        <f t="shared" si="51"/>
        <v>нд</v>
      </c>
      <c r="H76" s="205" t="str">
        <f t="shared" si="51"/>
        <v>нд</v>
      </c>
      <c r="I76" s="205" t="str">
        <f t="shared" si="51"/>
        <v>нд</v>
      </c>
      <c r="J76" s="205" t="str">
        <f t="shared" si="51"/>
        <v>нд</v>
      </c>
      <c r="K76" s="205" t="str">
        <f t="shared" si="51"/>
        <v>нд</v>
      </c>
      <c r="L76" s="205" t="str">
        <f t="shared" si="51"/>
        <v>нд</v>
      </c>
      <c r="M76" s="205" t="s">
        <v>424</v>
      </c>
      <c r="N76" s="205" t="s">
        <v>424</v>
      </c>
      <c r="O76" s="205" t="s">
        <v>424</v>
      </c>
      <c r="P76" s="206" t="s">
        <v>424</v>
      </c>
      <c r="Q76" s="205" t="s">
        <v>424</v>
      </c>
      <c r="R76" s="206" t="s">
        <v>424</v>
      </c>
      <c r="S76" s="205" t="s">
        <v>424</v>
      </c>
      <c r="T76" s="205" t="s">
        <v>424</v>
      </c>
      <c r="U76" s="205" t="s">
        <v>424</v>
      </c>
      <c r="V76" s="205" t="s">
        <v>424</v>
      </c>
      <c r="W76" s="205" t="s">
        <v>424</v>
      </c>
      <c r="X76" s="205" t="s">
        <v>424</v>
      </c>
      <c r="Y76" s="205" t="s">
        <v>424</v>
      </c>
      <c r="Z76" s="205" t="s">
        <v>424</v>
      </c>
      <c r="AA76" s="205" t="s">
        <v>424</v>
      </c>
      <c r="AB76" s="206" t="s">
        <v>424</v>
      </c>
      <c r="AC76" s="205" t="s">
        <v>424</v>
      </c>
      <c r="AD76" s="206" t="s">
        <v>424</v>
      </c>
      <c r="AE76" s="247" t="str">
        <f t="shared" si="49"/>
        <v>нд</v>
      </c>
      <c r="AF76" s="205" t="s">
        <v>424</v>
      </c>
      <c r="AG76" s="205" t="s">
        <v>424</v>
      </c>
      <c r="AH76" s="205" t="s">
        <v>424</v>
      </c>
      <c r="AI76" s="207" t="s">
        <v>424</v>
      </c>
      <c r="AJ76" s="207" t="s">
        <v>424</v>
      </c>
      <c r="AK76" s="207" t="s">
        <v>424</v>
      </c>
      <c r="AL76" s="207" t="s">
        <v>424</v>
      </c>
      <c r="AM76" s="205" t="s">
        <v>424</v>
      </c>
      <c r="AN76" s="205" t="s">
        <v>424</v>
      </c>
      <c r="AO76" s="205" t="s">
        <v>424</v>
      </c>
      <c r="AP76" s="205" t="s">
        <v>424</v>
      </c>
      <c r="AQ76" s="207" t="s">
        <v>424</v>
      </c>
      <c r="AR76" s="207" t="s">
        <v>424</v>
      </c>
      <c r="AS76" s="207" t="s">
        <v>424</v>
      </c>
      <c r="AT76" s="207" t="s">
        <v>424</v>
      </c>
      <c r="AU76" s="207" t="s">
        <v>424</v>
      </c>
      <c r="AV76" s="205" t="s">
        <v>424</v>
      </c>
      <c r="AW76" s="205" t="s">
        <v>424</v>
      </c>
      <c r="AX76" s="206">
        <v>0</v>
      </c>
      <c r="AY76" s="206">
        <v>0</v>
      </c>
      <c r="AZ76" s="206" t="s">
        <v>424</v>
      </c>
      <c r="BA76" s="206" t="s">
        <v>424</v>
      </c>
      <c r="BB76" s="206" t="s">
        <v>424</v>
      </c>
      <c r="BC76" s="206" t="s">
        <v>424</v>
      </c>
      <c r="BD76" s="206" t="str">
        <f t="shared" si="50"/>
        <v>нд, нд, нд, договор № нд</v>
      </c>
    </row>
    <row r="77" spans="1:56" s="209" customFormat="1" ht="11.25" x14ac:dyDescent="0.25">
      <c r="A77" s="205">
        <v>51</v>
      </c>
      <c r="B77" s="205" t="str">
        <f t="shared" si="51"/>
        <v>нд</v>
      </c>
      <c r="C77" s="205" t="str">
        <f t="shared" si="51"/>
        <v>нд</v>
      </c>
      <c r="D77" s="205" t="str">
        <f t="shared" si="51"/>
        <v>нд</v>
      </c>
      <c r="E77" s="205" t="str">
        <f t="shared" si="51"/>
        <v>нд</v>
      </c>
      <c r="F77" s="205" t="str">
        <f t="shared" si="51"/>
        <v>нд</v>
      </c>
      <c r="G77" s="205" t="str">
        <f t="shared" si="51"/>
        <v>нд</v>
      </c>
      <c r="H77" s="205" t="str">
        <f t="shared" si="51"/>
        <v>нд</v>
      </c>
      <c r="I77" s="205" t="str">
        <f t="shared" si="51"/>
        <v>нд</v>
      </c>
      <c r="J77" s="205" t="str">
        <f t="shared" si="51"/>
        <v>нд</v>
      </c>
      <c r="K77" s="205" t="str">
        <f t="shared" si="51"/>
        <v>нд</v>
      </c>
      <c r="L77" s="205" t="str">
        <f t="shared" si="51"/>
        <v>нд</v>
      </c>
      <c r="M77" s="205" t="s">
        <v>424</v>
      </c>
      <c r="N77" s="205" t="s">
        <v>424</v>
      </c>
      <c r="O77" s="205" t="s">
        <v>424</v>
      </c>
      <c r="P77" s="206" t="s">
        <v>424</v>
      </c>
      <c r="Q77" s="205" t="s">
        <v>424</v>
      </c>
      <c r="R77" s="206" t="s">
        <v>424</v>
      </c>
      <c r="S77" s="205" t="s">
        <v>424</v>
      </c>
      <c r="T77" s="205" t="s">
        <v>424</v>
      </c>
      <c r="U77" s="205" t="s">
        <v>424</v>
      </c>
      <c r="V77" s="205" t="s">
        <v>424</v>
      </c>
      <c r="W77" s="205" t="s">
        <v>424</v>
      </c>
      <c r="X77" s="205" t="s">
        <v>424</v>
      </c>
      <c r="Y77" s="205" t="s">
        <v>424</v>
      </c>
      <c r="Z77" s="205" t="s">
        <v>424</v>
      </c>
      <c r="AA77" s="205" t="s">
        <v>424</v>
      </c>
      <c r="AB77" s="206" t="s">
        <v>424</v>
      </c>
      <c r="AC77" s="205" t="s">
        <v>424</v>
      </c>
      <c r="AD77" s="206" t="s">
        <v>424</v>
      </c>
      <c r="AE77" s="247" t="str">
        <f t="shared" si="49"/>
        <v>нд</v>
      </c>
      <c r="AF77" s="205" t="s">
        <v>424</v>
      </c>
      <c r="AG77" s="205" t="s">
        <v>424</v>
      </c>
      <c r="AH77" s="205" t="s">
        <v>424</v>
      </c>
      <c r="AI77" s="207" t="s">
        <v>424</v>
      </c>
      <c r="AJ77" s="207" t="s">
        <v>424</v>
      </c>
      <c r="AK77" s="207" t="s">
        <v>424</v>
      </c>
      <c r="AL77" s="207" t="s">
        <v>424</v>
      </c>
      <c r="AM77" s="205" t="s">
        <v>424</v>
      </c>
      <c r="AN77" s="205" t="s">
        <v>424</v>
      </c>
      <c r="AO77" s="205" t="s">
        <v>424</v>
      </c>
      <c r="AP77" s="205" t="s">
        <v>424</v>
      </c>
      <c r="AQ77" s="207" t="s">
        <v>424</v>
      </c>
      <c r="AR77" s="207" t="s">
        <v>424</v>
      </c>
      <c r="AS77" s="207" t="s">
        <v>424</v>
      </c>
      <c r="AT77" s="207" t="s">
        <v>424</v>
      </c>
      <c r="AU77" s="207" t="s">
        <v>424</v>
      </c>
      <c r="AV77" s="205" t="s">
        <v>424</v>
      </c>
      <c r="AW77" s="205" t="s">
        <v>424</v>
      </c>
      <c r="AX77" s="206">
        <v>0</v>
      </c>
      <c r="AY77" s="206">
        <v>0</v>
      </c>
      <c r="AZ77" s="206" t="s">
        <v>424</v>
      </c>
      <c r="BA77" s="206" t="s">
        <v>424</v>
      </c>
      <c r="BB77" s="206" t="s">
        <v>424</v>
      </c>
      <c r="BC77" s="206" t="s">
        <v>424</v>
      </c>
      <c r="BD77" s="206" t="str">
        <f t="shared" si="50"/>
        <v>нд, нд, нд, договор № нд</v>
      </c>
    </row>
    <row r="78" spans="1:56" s="209" customFormat="1" ht="11.25" x14ac:dyDescent="0.25">
      <c r="A78" s="205">
        <v>52</v>
      </c>
      <c r="B78" s="205" t="str">
        <f t="shared" si="51"/>
        <v>нд</v>
      </c>
      <c r="C78" s="205" t="str">
        <f t="shared" si="51"/>
        <v>нд</v>
      </c>
      <c r="D78" s="205" t="str">
        <f t="shared" si="51"/>
        <v>нд</v>
      </c>
      <c r="E78" s="205" t="str">
        <f t="shared" si="51"/>
        <v>нд</v>
      </c>
      <c r="F78" s="205" t="str">
        <f t="shared" si="51"/>
        <v>нд</v>
      </c>
      <c r="G78" s="205" t="str">
        <f t="shared" si="51"/>
        <v>нд</v>
      </c>
      <c r="H78" s="205" t="str">
        <f t="shared" si="51"/>
        <v>нд</v>
      </c>
      <c r="I78" s="205" t="str">
        <f t="shared" si="51"/>
        <v>нд</v>
      </c>
      <c r="J78" s="205" t="str">
        <f t="shared" si="51"/>
        <v>нд</v>
      </c>
      <c r="K78" s="205" t="str">
        <f t="shared" si="51"/>
        <v>нд</v>
      </c>
      <c r="L78" s="205" t="str">
        <f t="shared" si="51"/>
        <v>нд</v>
      </c>
      <c r="M78" s="205" t="s">
        <v>424</v>
      </c>
      <c r="N78" s="205" t="s">
        <v>424</v>
      </c>
      <c r="O78" s="205" t="s">
        <v>424</v>
      </c>
      <c r="P78" s="206" t="s">
        <v>424</v>
      </c>
      <c r="Q78" s="205" t="s">
        <v>424</v>
      </c>
      <c r="R78" s="206" t="s">
        <v>424</v>
      </c>
      <c r="S78" s="205" t="s">
        <v>424</v>
      </c>
      <c r="T78" s="205" t="s">
        <v>424</v>
      </c>
      <c r="U78" s="205" t="s">
        <v>424</v>
      </c>
      <c r="V78" s="205" t="s">
        <v>424</v>
      </c>
      <c r="W78" s="205" t="s">
        <v>424</v>
      </c>
      <c r="X78" s="205" t="s">
        <v>424</v>
      </c>
      <c r="Y78" s="205" t="s">
        <v>424</v>
      </c>
      <c r="Z78" s="205" t="s">
        <v>424</v>
      </c>
      <c r="AA78" s="205" t="s">
        <v>424</v>
      </c>
      <c r="AB78" s="206" t="s">
        <v>424</v>
      </c>
      <c r="AC78" s="205" t="s">
        <v>424</v>
      </c>
      <c r="AD78" s="206" t="s">
        <v>424</v>
      </c>
      <c r="AE78" s="247" t="str">
        <f t="shared" si="49"/>
        <v>нд</v>
      </c>
      <c r="AF78" s="205" t="s">
        <v>424</v>
      </c>
      <c r="AG78" s="205" t="s">
        <v>424</v>
      </c>
      <c r="AH78" s="205" t="s">
        <v>424</v>
      </c>
      <c r="AI78" s="207" t="s">
        <v>424</v>
      </c>
      <c r="AJ78" s="207" t="s">
        <v>424</v>
      </c>
      <c r="AK78" s="207" t="s">
        <v>424</v>
      </c>
      <c r="AL78" s="207" t="s">
        <v>424</v>
      </c>
      <c r="AM78" s="205" t="s">
        <v>424</v>
      </c>
      <c r="AN78" s="205" t="s">
        <v>424</v>
      </c>
      <c r="AO78" s="205" t="s">
        <v>424</v>
      </c>
      <c r="AP78" s="205" t="s">
        <v>424</v>
      </c>
      <c r="AQ78" s="207" t="s">
        <v>424</v>
      </c>
      <c r="AR78" s="207" t="s">
        <v>424</v>
      </c>
      <c r="AS78" s="207" t="s">
        <v>424</v>
      </c>
      <c r="AT78" s="207" t="s">
        <v>424</v>
      </c>
      <c r="AU78" s="207" t="s">
        <v>424</v>
      </c>
      <c r="AV78" s="205" t="s">
        <v>424</v>
      </c>
      <c r="AW78" s="205" t="s">
        <v>424</v>
      </c>
      <c r="AX78" s="206">
        <v>0</v>
      </c>
      <c r="AY78" s="206">
        <v>0</v>
      </c>
      <c r="AZ78" s="206" t="s">
        <v>424</v>
      </c>
      <c r="BA78" s="206" t="s">
        <v>424</v>
      </c>
      <c r="BB78" s="206" t="s">
        <v>424</v>
      </c>
      <c r="BC78" s="206" t="s">
        <v>424</v>
      </c>
      <c r="BD78" s="206" t="str">
        <f t="shared" si="50"/>
        <v>нд, нд, нд, договор № нд</v>
      </c>
    </row>
    <row r="79" spans="1:56" s="209" customFormat="1" ht="11.25" x14ac:dyDescent="0.25">
      <c r="A79" s="205">
        <v>53</v>
      </c>
      <c r="B79" s="205" t="str">
        <f t="shared" si="51"/>
        <v>нд</v>
      </c>
      <c r="C79" s="205" t="str">
        <f t="shared" si="51"/>
        <v>нд</v>
      </c>
      <c r="D79" s="205" t="str">
        <f t="shared" si="51"/>
        <v>нд</v>
      </c>
      <c r="E79" s="205" t="str">
        <f t="shared" si="51"/>
        <v>нд</v>
      </c>
      <c r="F79" s="205" t="str">
        <f t="shared" si="51"/>
        <v>нд</v>
      </c>
      <c r="G79" s="205" t="str">
        <f t="shared" si="51"/>
        <v>нд</v>
      </c>
      <c r="H79" s="205" t="str">
        <f t="shared" si="51"/>
        <v>нд</v>
      </c>
      <c r="I79" s="205" t="str">
        <f t="shared" si="51"/>
        <v>нд</v>
      </c>
      <c r="J79" s="205" t="str">
        <f t="shared" si="51"/>
        <v>нд</v>
      </c>
      <c r="K79" s="205" t="str">
        <f t="shared" si="51"/>
        <v>нд</v>
      </c>
      <c r="L79" s="205" t="str">
        <f t="shared" si="51"/>
        <v>нд</v>
      </c>
      <c r="M79" s="205" t="s">
        <v>424</v>
      </c>
      <c r="N79" s="205" t="s">
        <v>424</v>
      </c>
      <c r="O79" s="205" t="s">
        <v>424</v>
      </c>
      <c r="P79" s="206" t="s">
        <v>424</v>
      </c>
      <c r="Q79" s="205" t="s">
        <v>424</v>
      </c>
      <c r="R79" s="206" t="s">
        <v>424</v>
      </c>
      <c r="S79" s="205" t="s">
        <v>424</v>
      </c>
      <c r="T79" s="205" t="s">
        <v>424</v>
      </c>
      <c r="U79" s="205" t="s">
        <v>424</v>
      </c>
      <c r="V79" s="205" t="s">
        <v>424</v>
      </c>
      <c r="W79" s="205" t="s">
        <v>424</v>
      </c>
      <c r="X79" s="205" t="s">
        <v>424</v>
      </c>
      <c r="Y79" s="205" t="s">
        <v>424</v>
      </c>
      <c r="Z79" s="205" t="s">
        <v>424</v>
      </c>
      <c r="AA79" s="205" t="s">
        <v>424</v>
      </c>
      <c r="AB79" s="206" t="s">
        <v>424</v>
      </c>
      <c r="AC79" s="205" t="s">
        <v>424</v>
      </c>
      <c r="AD79" s="206" t="s">
        <v>424</v>
      </c>
      <c r="AE79" s="247" t="str">
        <f t="shared" si="49"/>
        <v>нд</v>
      </c>
      <c r="AF79" s="205" t="s">
        <v>424</v>
      </c>
      <c r="AG79" s="205" t="s">
        <v>424</v>
      </c>
      <c r="AH79" s="205" t="s">
        <v>424</v>
      </c>
      <c r="AI79" s="207" t="s">
        <v>424</v>
      </c>
      <c r="AJ79" s="207" t="s">
        <v>424</v>
      </c>
      <c r="AK79" s="207" t="s">
        <v>424</v>
      </c>
      <c r="AL79" s="207" t="s">
        <v>424</v>
      </c>
      <c r="AM79" s="205" t="s">
        <v>424</v>
      </c>
      <c r="AN79" s="205" t="s">
        <v>424</v>
      </c>
      <c r="AO79" s="205" t="s">
        <v>424</v>
      </c>
      <c r="AP79" s="205" t="s">
        <v>424</v>
      </c>
      <c r="AQ79" s="207" t="s">
        <v>424</v>
      </c>
      <c r="AR79" s="207" t="s">
        <v>424</v>
      </c>
      <c r="AS79" s="207" t="s">
        <v>424</v>
      </c>
      <c r="AT79" s="207" t="s">
        <v>424</v>
      </c>
      <c r="AU79" s="207" t="s">
        <v>424</v>
      </c>
      <c r="AV79" s="205" t="s">
        <v>424</v>
      </c>
      <c r="AW79" s="205" t="s">
        <v>424</v>
      </c>
      <c r="AX79" s="206">
        <v>0</v>
      </c>
      <c r="AY79" s="206">
        <v>0</v>
      </c>
      <c r="AZ79" s="206" t="s">
        <v>424</v>
      </c>
      <c r="BA79" s="206" t="s">
        <v>424</v>
      </c>
      <c r="BB79" s="206" t="s">
        <v>424</v>
      </c>
      <c r="BC79" s="206" t="s">
        <v>424</v>
      </c>
      <c r="BD79" s="206" t="str">
        <f t="shared" si="50"/>
        <v>нд, нд, нд, договор № нд</v>
      </c>
    </row>
    <row r="80" spans="1:56" s="209" customFormat="1" ht="11.25" x14ac:dyDescent="0.25">
      <c r="A80" s="205">
        <v>54</v>
      </c>
      <c r="B80" s="205" t="str">
        <f t="shared" si="51"/>
        <v>нд</v>
      </c>
      <c r="C80" s="205" t="str">
        <f t="shared" si="51"/>
        <v>нд</v>
      </c>
      <c r="D80" s="205" t="str">
        <f t="shared" si="51"/>
        <v>нд</v>
      </c>
      <c r="E80" s="205" t="str">
        <f t="shared" si="51"/>
        <v>нд</v>
      </c>
      <c r="F80" s="205" t="str">
        <f t="shared" si="51"/>
        <v>нд</v>
      </c>
      <c r="G80" s="205" t="str">
        <f t="shared" si="51"/>
        <v>нд</v>
      </c>
      <c r="H80" s="205" t="str">
        <f t="shared" si="51"/>
        <v>нд</v>
      </c>
      <c r="I80" s="205" t="str">
        <f t="shared" si="51"/>
        <v>нд</v>
      </c>
      <c r="J80" s="205" t="str">
        <f t="shared" si="51"/>
        <v>нд</v>
      </c>
      <c r="K80" s="205" t="str">
        <f t="shared" si="51"/>
        <v>нд</v>
      </c>
      <c r="L80" s="205" t="str">
        <f t="shared" si="51"/>
        <v>нд</v>
      </c>
      <c r="M80" s="205" t="s">
        <v>424</v>
      </c>
      <c r="N80" s="205" t="s">
        <v>424</v>
      </c>
      <c r="O80" s="205" t="s">
        <v>424</v>
      </c>
      <c r="P80" s="206" t="s">
        <v>424</v>
      </c>
      <c r="Q80" s="205" t="s">
        <v>424</v>
      </c>
      <c r="R80" s="206" t="s">
        <v>424</v>
      </c>
      <c r="S80" s="205" t="s">
        <v>424</v>
      </c>
      <c r="T80" s="205" t="s">
        <v>424</v>
      </c>
      <c r="U80" s="205" t="s">
        <v>424</v>
      </c>
      <c r="V80" s="205" t="s">
        <v>424</v>
      </c>
      <c r="W80" s="205" t="s">
        <v>424</v>
      </c>
      <c r="X80" s="205" t="s">
        <v>424</v>
      </c>
      <c r="Y80" s="205" t="s">
        <v>424</v>
      </c>
      <c r="Z80" s="205" t="s">
        <v>424</v>
      </c>
      <c r="AA80" s="205" t="s">
        <v>424</v>
      </c>
      <c r="AB80" s="206" t="s">
        <v>424</v>
      </c>
      <c r="AC80" s="205" t="s">
        <v>424</v>
      </c>
      <c r="AD80" s="206" t="s">
        <v>424</v>
      </c>
      <c r="AE80" s="247" t="str">
        <f t="shared" si="49"/>
        <v>нд</v>
      </c>
      <c r="AF80" s="205" t="s">
        <v>424</v>
      </c>
      <c r="AG80" s="205" t="s">
        <v>424</v>
      </c>
      <c r="AH80" s="205" t="s">
        <v>424</v>
      </c>
      <c r="AI80" s="207" t="s">
        <v>424</v>
      </c>
      <c r="AJ80" s="207" t="s">
        <v>424</v>
      </c>
      <c r="AK80" s="207" t="s">
        <v>424</v>
      </c>
      <c r="AL80" s="207" t="s">
        <v>424</v>
      </c>
      <c r="AM80" s="205" t="s">
        <v>424</v>
      </c>
      <c r="AN80" s="205" t="s">
        <v>424</v>
      </c>
      <c r="AO80" s="205" t="s">
        <v>424</v>
      </c>
      <c r="AP80" s="205" t="s">
        <v>424</v>
      </c>
      <c r="AQ80" s="207" t="s">
        <v>424</v>
      </c>
      <c r="AR80" s="207" t="s">
        <v>424</v>
      </c>
      <c r="AS80" s="207" t="s">
        <v>424</v>
      </c>
      <c r="AT80" s="207" t="s">
        <v>424</v>
      </c>
      <c r="AU80" s="207" t="s">
        <v>424</v>
      </c>
      <c r="AV80" s="205" t="s">
        <v>424</v>
      </c>
      <c r="AW80" s="205" t="s">
        <v>424</v>
      </c>
      <c r="AX80" s="206">
        <v>0</v>
      </c>
      <c r="AY80" s="206">
        <v>0</v>
      </c>
      <c r="AZ80" s="206" t="s">
        <v>424</v>
      </c>
      <c r="BA80" s="206" t="s">
        <v>424</v>
      </c>
      <c r="BB80" s="206" t="s">
        <v>424</v>
      </c>
      <c r="BC80" s="206" t="s">
        <v>424</v>
      </c>
      <c r="BD80" s="206" t="str">
        <f t="shared" si="50"/>
        <v>нд, нд, нд, договор № нд</v>
      </c>
    </row>
    <row r="81" spans="1:56" s="209" customFormat="1" ht="11.25" x14ac:dyDescent="0.25">
      <c r="A81" s="205">
        <v>55</v>
      </c>
      <c r="B81" s="205" t="str">
        <f t="shared" si="51"/>
        <v>нд</v>
      </c>
      <c r="C81" s="205" t="str">
        <f t="shared" si="51"/>
        <v>нд</v>
      </c>
      <c r="D81" s="205" t="str">
        <f t="shared" si="51"/>
        <v>нд</v>
      </c>
      <c r="E81" s="205" t="str">
        <f t="shared" si="51"/>
        <v>нд</v>
      </c>
      <c r="F81" s="205" t="str">
        <f t="shared" si="51"/>
        <v>нд</v>
      </c>
      <c r="G81" s="205" t="str">
        <f t="shared" si="51"/>
        <v>нд</v>
      </c>
      <c r="H81" s="205" t="str">
        <f t="shared" si="51"/>
        <v>нд</v>
      </c>
      <c r="I81" s="205" t="str">
        <f t="shared" si="51"/>
        <v>нд</v>
      </c>
      <c r="J81" s="205" t="str">
        <f t="shared" si="51"/>
        <v>нд</v>
      </c>
      <c r="K81" s="205" t="str">
        <f t="shared" si="51"/>
        <v>нд</v>
      </c>
      <c r="L81" s="205" t="str">
        <f t="shared" si="51"/>
        <v>нд</v>
      </c>
      <c r="M81" s="205" t="s">
        <v>424</v>
      </c>
      <c r="N81" s="205" t="s">
        <v>424</v>
      </c>
      <c r="O81" s="205" t="s">
        <v>424</v>
      </c>
      <c r="P81" s="206" t="s">
        <v>424</v>
      </c>
      <c r="Q81" s="205" t="s">
        <v>424</v>
      </c>
      <c r="R81" s="206" t="s">
        <v>424</v>
      </c>
      <c r="S81" s="205" t="s">
        <v>424</v>
      </c>
      <c r="T81" s="205" t="s">
        <v>424</v>
      </c>
      <c r="U81" s="205" t="s">
        <v>424</v>
      </c>
      <c r="V81" s="205" t="s">
        <v>424</v>
      </c>
      <c r="W81" s="205" t="s">
        <v>424</v>
      </c>
      <c r="X81" s="205" t="s">
        <v>424</v>
      </c>
      <c r="Y81" s="205" t="s">
        <v>424</v>
      </c>
      <c r="Z81" s="205" t="s">
        <v>424</v>
      </c>
      <c r="AA81" s="205" t="s">
        <v>424</v>
      </c>
      <c r="AB81" s="206" t="s">
        <v>424</v>
      </c>
      <c r="AC81" s="205" t="s">
        <v>424</v>
      </c>
      <c r="AD81" s="206" t="s">
        <v>424</v>
      </c>
      <c r="AE81" s="247" t="str">
        <f t="shared" si="49"/>
        <v>нд</v>
      </c>
      <c r="AF81" s="205" t="s">
        <v>424</v>
      </c>
      <c r="AG81" s="205" t="s">
        <v>424</v>
      </c>
      <c r="AH81" s="205" t="s">
        <v>424</v>
      </c>
      <c r="AI81" s="207" t="s">
        <v>424</v>
      </c>
      <c r="AJ81" s="207" t="s">
        <v>424</v>
      </c>
      <c r="AK81" s="207" t="s">
        <v>424</v>
      </c>
      <c r="AL81" s="207" t="s">
        <v>424</v>
      </c>
      <c r="AM81" s="205" t="s">
        <v>424</v>
      </c>
      <c r="AN81" s="205" t="s">
        <v>424</v>
      </c>
      <c r="AO81" s="205" t="s">
        <v>424</v>
      </c>
      <c r="AP81" s="205" t="s">
        <v>424</v>
      </c>
      <c r="AQ81" s="207" t="s">
        <v>424</v>
      </c>
      <c r="AR81" s="207" t="s">
        <v>424</v>
      </c>
      <c r="AS81" s="207" t="s">
        <v>424</v>
      </c>
      <c r="AT81" s="207" t="s">
        <v>424</v>
      </c>
      <c r="AU81" s="207" t="s">
        <v>424</v>
      </c>
      <c r="AV81" s="205" t="s">
        <v>424</v>
      </c>
      <c r="AW81" s="205" t="s">
        <v>424</v>
      </c>
      <c r="AX81" s="206">
        <v>0</v>
      </c>
      <c r="AY81" s="206">
        <v>0</v>
      </c>
      <c r="AZ81" s="206" t="s">
        <v>424</v>
      </c>
      <c r="BA81" s="206" t="s">
        <v>424</v>
      </c>
      <c r="BB81" s="206" t="s">
        <v>424</v>
      </c>
      <c r="BC81" s="206" t="s">
        <v>424</v>
      </c>
      <c r="BD81" s="206" t="str">
        <f t="shared" si="50"/>
        <v>нд, нд, нд, договор № нд</v>
      </c>
    </row>
    <row r="82" spans="1:56" s="209" customFormat="1" ht="11.25" x14ac:dyDescent="0.25">
      <c r="A82" s="205">
        <v>56</v>
      </c>
      <c r="B82" s="205" t="str">
        <f t="shared" si="51"/>
        <v>нд</v>
      </c>
      <c r="C82" s="205" t="str">
        <f t="shared" si="51"/>
        <v>нд</v>
      </c>
      <c r="D82" s="205" t="str">
        <f t="shared" si="51"/>
        <v>нд</v>
      </c>
      <c r="E82" s="205" t="str">
        <f t="shared" si="51"/>
        <v>нд</v>
      </c>
      <c r="F82" s="205" t="str">
        <f t="shared" si="51"/>
        <v>нд</v>
      </c>
      <c r="G82" s="205" t="str">
        <f t="shared" si="51"/>
        <v>нд</v>
      </c>
      <c r="H82" s="205" t="str">
        <f t="shared" si="51"/>
        <v>нд</v>
      </c>
      <c r="I82" s="205" t="str">
        <f t="shared" si="51"/>
        <v>нд</v>
      </c>
      <c r="J82" s="205" t="str">
        <f t="shared" si="51"/>
        <v>нд</v>
      </c>
      <c r="K82" s="205" t="str">
        <f t="shared" si="51"/>
        <v>нд</v>
      </c>
      <c r="L82" s="205" t="str">
        <f t="shared" si="51"/>
        <v>нд</v>
      </c>
      <c r="M82" s="205" t="s">
        <v>424</v>
      </c>
      <c r="N82" s="205" t="s">
        <v>424</v>
      </c>
      <c r="O82" s="205" t="s">
        <v>424</v>
      </c>
      <c r="P82" s="206" t="s">
        <v>424</v>
      </c>
      <c r="Q82" s="205" t="s">
        <v>424</v>
      </c>
      <c r="R82" s="206" t="s">
        <v>424</v>
      </c>
      <c r="S82" s="205" t="s">
        <v>424</v>
      </c>
      <c r="T82" s="205" t="s">
        <v>424</v>
      </c>
      <c r="U82" s="205" t="s">
        <v>424</v>
      </c>
      <c r="V82" s="205" t="s">
        <v>424</v>
      </c>
      <c r="W82" s="205" t="s">
        <v>424</v>
      </c>
      <c r="X82" s="205" t="s">
        <v>424</v>
      </c>
      <c r="Y82" s="205" t="s">
        <v>424</v>
      </c>
      <c r="Z82" s="205" t="s">
        <v>424</v>
      </c>
      <c r="AA82" s="205" t="s">
        <v>424</v>
      </c>
      <c r="AB82" s="206" t="s">
        <v>424</v>
      </c>
      <c r="AC82" s="205" t="s">
        <v>424</v>
      </c>
      <c r="AD82" s="206" t="s">
        <v>424</v>
      </c>
      <c r="AE82" s="247" t="str">
        <f t="shared" si="49"/>
        <v>нд</v>
      </c>
      <c r="AF82" s="205" t="s">
        <v>424</v>
      </c>
      <c r="AG82" s="205" t="s">
        <v>424</v>
      </c>
      <c r="AH82" s="205" t="s">
        <v>424</v>
      </c>
      <c r="AI82" s="207" t="s">
        <v>424</v>
      </c>
      <c r="AJ82" s="207" t="s">
        <v>424</v>
      </c>
      <c r="AK82" s="207" t="s">
        <v>424</v>
      </c>
      <c r="AL82" s="207" t="s">
        <v>424</v>
      </c>
      <c r="AM82" s="205" t="s">
        <v>424</v>
      </c>
      <c r="AN82" s="205" t="s">
        <v>424</v>
      </c>
      <c r="AO82" s="205" t="s">
        <v>424</v>
      </c>
      <c r="AP82" s="205" t="s">
        <v>424</v>
      </c>
      <c r="AQ82" s="207" t="s">
        <v>424</v>
      </c>
      <c r="AR82" s="207" t="s">
        <v>424</v>
      </c>
      <c r="AS82" s="207" t="s">
        <v>424</v>
      </c>
      <c r="AT82" s="207" t="s">
        <v>424</v>
      </c>
      <c r="AU82" s="207" t="s">
        <v>424</v>
      </c>
      <c r="AV82" s="205" t="s">
        <v>424</v>
      </c>
      <c r="AW82" s="205" t="s">
        <v>424</v>
      </c>
      <c r="AX82" s="206">
        <v>0</v>
      </c>
      <c r="AY82" s="206">
        <v>0</v>
      </c>
      <c r="AZ82" s="206" t="s">
        <v>424</v>
      </c>
      <c r="BA82" s="206" t="s">
        <v>424</v>
      </c>
      <c r="BB82" s="206" t="s">
        <v>424</v>
      </c>
      <c r="BC82" s="206" t="s">
        <v>424</v>
      </c>
      <c r="BD82" s="206" t="str">
        <f t="shared" si="50"/>
        <v>нд, нд, нд, договор № нд</v>
      </c>
    </row>
    <row r="83" spans="1:56" s="209" customFormat="1" ht="11.25" x14ac:dyDescent="0.25">
      <c r="A83" s="205">
        <v>57</v>
      </c>
      <c r="B83" s="205" t="str">
        <f t="shared" si="51"/>
        <v>нд</v>
      </c>
      <c r="C83" s="205" t="str">
        <f t="shared" si="51"/>
        <v>нд</v>
      </c>
      <c r="D83" s="205" t="str">
        <f t="shared" ref="C83:L86" si="52">IF($M83&gt;0,"нд","нд")</f>
        <v>нд</v>
      </c>
      <c r="E83" s="205" t="str">
        <f t="shared" si="52"/>
        <v>нд</v>
      </c>
      <c r="F83" s="205" t="str">
        <f t="shared" si="52"/>
        <v>нд</v>
      </c>
      <c r="G83" s="205" t="str">
        <f t="shared" si="52"/>
        <v>нд</v>
      </c>
      <c r="H83" s="205" t="str">
        <f t="shared" si="52"/>
        <v>нд</v>
      </c>
      <c r="I83" s="205" t="str">
        <f t="shared" si="52"/>
        <v>нд</v>
      </c>
      <c r="J83" s="205" t="str">
        <f t="shared" si="52"/>
        <v>нд</v>
      </c>
      <c r="K83" s="205" t="str">
        <f t="shared" si="52"/>
        <v>нд</v>
      </c>
      <c r="L83" s="205" t="str">
        <f t="shared" si="52"/>
        <v>нд</v>
      </c>
      <c r="M83" s="205" t="s">
        <v>424</v>
      </c>
      <c r="N83" s="205" t="s">
        <v>424</v>
      </c>
      <c r="O83" s="205" t="s">
        <v>424</v>
      </c>
      <c r="P83" s="206" t="s">
        <v>424</v>
      </c>
      <c r="Q83" s="205" t="s">
        <v>424</v>
      </c>
      <c r="R83" s="206" t="s">
        <v>424</v>
      </c>
      <c r="S83" s="205" t="s">
        <v>424</v>
      </c>
      <c r="T83" s="205" t="s">
        <v>424</v>
      </c>
      <c r="U83" s="205" t="s">
        <v>424</v>
      </c>
      <c r="V83" s="205" t="s">
        <v>424</v>
      </c>
      <c r="W83" s="205" t="s">
        <v>424</v>
      </c>
      <c r="X83" s="205" t="s">
        <v>424</v>
      </c>
      <c r="Y83" s="205" t="s">
        <v>424</v>
      </c>
      <c r="Z83" s="205" t="s">
        <v>424</v>
      </c>
      <c r="AA83" s="205" t="s">
        <v>424</v>
      </c>
      <c r="AB83" s="206" t="s">
        <v>424</v>
      </c>
      <c r="AC83" s="205" t="s">
        <v>424</v>
      </c>
      <c r="AD83" s="206" t="s">
        <v>424</v>
      </c>
      <c r="AE83" s="247" t="str">
        <f t="shared" si="49"/>
        <v>нд</v>
      </c>
      <c r="AF83" s="205" t="s">
        <v>424</v>
      </c>
      <c r="AG83" s="205" t="s">
        <v>424</v>
      </c>
      <c r="AH83" s="205" t="s">
        <v>424</v>
      </c>
      <c r="AI83" s="207" t="s">
        <v>424</v>
      </c>
      <c r="AJ83" s="207" t="s">
        <v>424</v>
      </c>
      <c r="AK83" s="207" t="s">
        <v>424</v>
      </c>
      <c r="AL83" s="207" t="s">
        <v>424</v>
      </c>
      <c r="AM83" s="205" t="s">
        <v>424</v>
      </c>
      <c r="AN83" s="205" t="s">
        <v>424</v>
      </c>
      <c r="AO83" s="205" t="s">
        <v>424</v>
      </c>
      <c r="AP83" s="205" t="s">
        <v>424</v>
      </c>
      <c r="AQ83" s="207" t="s">
        <v>424</v>
      </c>
      <c r="AR83" s="207" t="s">
        <v>424</v>
      </c>
      <c r="AS83" s="207" t="s">
        <v>424</v>
      </c>
      <c r="AT83" s="207" t="s">
        <v>424</v>
      </c>
      <c r="AU83" s="207" t="s">
        <v>424</v>
      </c>
      <c r="AV83" s="205" t="s">
        <v>424</v>
      </c>
      <c r="AW83" s="205" t="s">
        <v>424</v>
      </c>
      <c r="AX83" s="206">
        <v>0</v>
      </c>
      <c r="AY83" s="206">
        <v>0</v>
      </c>
      <c r="AZ83" s="206" t="s">
        <v>424</v>
      </c>
      <c r="BA83" s="206" t="s">
        <v>424</v>
      </c>
      <c r="BB83" s="206" t="s">
        <v>424</v>
      </c>
      <c r="BC83" s="206" t="s">
        <v>424</v>
      </c>
      <c r="BD83" s="206" t="str">
        <f t="shared" si="50"/>
        <v>нд, нд, нд, договор № нд</v>
      </c>
    </row>
    <row r="84" spans="1:56" s="209" customFormat="1" ht="11.25" x14ac:dyDescent="0.25">
      <c r="A84" s="205">
        <v>58</v>
      </c>
      <c r="B84" s="205" t="str">
        <f t="shared" ref="B84:B86" si="53">IF($M84&gt;0,"нд","нд")</f>
        <v>нд</v>
      </c>
      <c r="C84" s="205" t="str">
        <f t="shared" si="52"/>
        <v>нд</v>
      </c>
      <c r="D84" s="205" t="str">
        <f t="shared" si="52"/>
        <v>нд</v>
      </c>
      <c r="E84" s="205" t="str">
        <f t="shared" si="52"/>
        <v>нд</v>
      </c>
      <c r="F84" s="205" t="str">
        <f t="shared" si="52"/>
        <v>нд</v>
      </c>
      <c r="G84" s="205" t="str">
        <f t="shared" si="52"/>
        <v>нд</v>
      </c>
      <c r="H84" s="205" t="str">
        <f t="shared" si="52"/>
        <v>нд</v>
      </c>
      <c r="I84" s="205" t="str">
        <f t="shared" si="52"/>
        <v>нд</v>
      </c>
      <c r="J84" s="205" t="str">
        <f t="shared" si="52"/>
        <v>нд</v>
      </c>
      <c r="K84" s="205" t="str">
        <f t="shared" si="52"/>
        <v>нд</v>
      </c>
      <c r="L84" s="205" t="str">
        <f t="shared" si="52"/>
        <v>нд</v>
      </c>
      <c r="M84" s="205" t="s">
        <v>424</v>
      </c>
      <c r="N84" s="205" t="s">
        <v>424</v>
      </c>
      <c r="O84" s="205" t="s">
        <v>424</v>
      </c>
      <c r="P84" s="206" t="s">
        <v>424</v>
      </c>
      <c r="Q84" s="205" t="s">
        <v>424</v>
      </c>
      <c r="R84" s="206" t="s">
        <v>424</v>
      </c>
      <c r="S84" s="205" t="s">
        <v>424</v>
      </c>
      <c r="T84" s="205" t="s">
        <v>424</v>
      </c>
      <c r="U84" s="205" t="s">
        <v>424</v>
      </c>
      <c r="V84" s="205" t="s">
        <v>424</v>
      </c>
      <c r="W84" s="205" t="s">
        <v>424</v>
      </c>
      <c r="X84" s="205" t="s">
        <v>424</v>
      </c>
      <c r="Y84" s="205" t="s">
        <v>424</v>
      </c>
      <c r="Z84" s="205" t="s">
        <v>424</v>
      </c>
      <c r="AA84" s="205" t="s">
        <v>424</v>
      </c>
      <c r="AB84" s="206" t="s">
        <v>424</v>
      </c>
      <c r="AC84" s="205" t="s">
        <v>424</v>
      </c>
      <c r="AD84" s="206" t="s">
        <v>424</v>
      </c>
      <c r="AE84" s="247" t="str">
        <f t="shared" si="49"/>
        <v>нд</v>
      </c>
      <c r="AF84" s="205" t="s">
        <v>424</v>
      </c>
      <c r="AG84" s="205" t="s">
        <v>424</v>
      </c>
      <c r="AH84" s="205" t="s">
        <v>424</v>
      </c>
      <c r="AI84" s="207" t="s">
        <v>424</v>
      </c>
      <c r="AJ84" s="207" t="s">
        <v>424</v>
      </c>
      <c r="AK84" s="207" t="s">
        <v>424</v>
      </c>
      <c r="AL84" s="207" t="s">
        <v>424</v>
      </c>
      <c r="AM84" s="205" t="s">
        <v>424</v>
      </c>
      <c r="AN84" s="205" t="s">
        <v>424</v>
      </c>
      <c r="AO84" s="205" t="s">
        <v>424</v>
      </c>
      <c r="AP84" s="205" t="s">
        <v>424</v>
      </c>
      <c r="AQ84" s="207" t="s">
        <v>424</v>
      </c>
      <c r="AR84" s="207" t="s">
        <v>424</v>
      </c>
      <c r="AS84" s="207" t="s">
        <v>424</v>
      </c>
      <c r="AT84" s="207" t="s">
        <v>424</v>
      </c>
      <c r="AU84" s="207" t="s">
        <v>424</v>
      </c>
      <c r="AV84" s="205" t="s">
        <v>424</v>
      </c>
      <c r="AW84" s="205" t="s">
        <v>424</v>
      </c>
      <c r="AX84" s="206">
        <v>0</v>
      </c>
      <c r="AY84" s="206">
        <v>0</v>
      </c>
      <c r="AZ84" s="206" t="s">
        <v>424</v>
      </c>
      <c r="BA84" s="206" t="s">
        <v>424</v>
      </c>
      <c r="BB84" s="206" t="s">
        <v>424</v>
      </c>
      <c r="BC84" s="206" t="s">
        <v>424</v>
      </c>
      <c r="BD84" s="206" t="str">
        <f t="shared" si="50"/>
        <v>нд, нд, нд, договор № нд</v>
      </c>
    </row>
    <row r="85" spans="1:56" s="209" customFormat="1" ht="11.25" x14ac:dyDescent="0.25">
      <c r="A85" s="205">
        <v>59</v>
      </c>
      <c r="B85" s="205" t="str">
        <f t="shared" si="53"/>
        <v>нд</v>
      </c>
      <c r="C85" s="205" t="str">
        <f t="shared" si="52"/>
        <v>нд</v>
      </c>
      <c r="D85" s="205" t="str">
        <f t="shared" si="52"/>
        <v>нд</v>
      </c>
      <c r="E85" s="205" t="str">
        <f t="shared" si="52"/>
        <v>нд</v>
      </c>
      <c r="F85" s="205" t="str">
        <f t="shared" si="52"/>
        <v>нд</v>
      </c>
      <c r="G85" s="205" t="str">
        <f t="shared" si="52"/>
        <v>нд</v>
      </c>
      <c r="H85" s="205" t="str">
        <f t="shared" si="52"/>
        <v>нд</v>
      </c>
      <c r="I85" s="205" t="str">
        <f t="shared" si="52"/>
        <v>нд</v>
      </c>
      <c r="J85" s="205" t="str">
        <f t="shared" si="52"/>
        <v>нд</v>
      </c>
      <c r="K85" s="205" t="str">
        <f t="shared" si="52"/>
        <v>нд</v>
      </c>
      <c r="L85" s="205" t="str">
        <f t="shared" si="52"/>
        <v>нд</v>
      </c>
      <c r="M85" s="205" t="s">
        <v>424</v>
      </c>
      <c r="N85" s="205" t="s">
        <v>424</v>
      </c>
      <c r="O85" s="205" t="s">
        <v>424</v>
      </c>
      <c r="P85" s="206" t="s">
        <v>424</v>
      </c>
      <c r="Q85" s="205" t="s">
        <v>424</v>
      </c>
      <c r="R85" s="206" t="s">
        <v>424</v>
      </c>
      <c r="S85" s="205" t="s">
        <v>424</v>
      </c>
      <c r="T85" s="205" t="s">
        <v>424</v>
      </c>
      <c r="U85" s="205" t="s">
        <v>424</v>
      </c>
      <c r="V85" s="205" t="s">
        <v>424</v>
      </c>
      <c r="W85" s="205" t="s">
        <v>424</v>
      </c>
      <c r="X85" s="205" t="s">
        <v>424</v>
      </c>
      <c r="Y85" s="205" t="s">
        <v>424</v>
      </c>
      <c r="Z85" s="205" t="s">
        <v>424</v>
      </c>
      <c r="AA85" s="205" t="s">
        <v>424</v>
      </c>
      <c r="AB85" s="206" t="s">
        <v>424</v>
      </c>
      <c r="AC85" s="205" t="s">
        <v>424</v>
      </c>
      <c r="AD85" s="206" t="s">
        <v>424</v>
      </c>
      <c r="AE85" s="247" t="str">
        <f t="shared" si="49"/>
        <v>нд</v>
      </c>
      <c r="AF85" s="205" t="s">
        <v>424</v>
      </c>
      <c r="AG85" s="205" t="s">
        <v>424</v>
      </c>
      <c r="AH85" s="205" t="s">
        <v>424</v>
      </c>
      <c r="AI85" s="207" t="s">
        <v>424</v>
      </c>
      <c r="AJ85" s="207" t="s">
        <v>424</v>
      </c>
      <c r="AK85" s="207" t="s">
        <v>424</v>
      </c>
      <c r="AL85" s="207" t="s">
        <v>424</v>
      </c>
      <c r="AM85" s="205" t="s">
        <v>424</v>
      </c>
      <c r="AN85" s="205" t="s">
        <v>424</v>
      </c>
      <c r="AO85" s="205" t="s">
        <v>424</v>
      </c>
      <c r="AP85" s="205" t="s">
        <v>424</v>
      </c>
      <c r="AQ85" s="207" t="s">
        <v>424</v>
      </c>
      <c r="AR85" s="207" t="s">
        <v>424</v>
      </c>
      <c r="AS85" s="207" t="s">
        <v>424</v>
      </c>
      <c r="AT85" s="207" t="s">
        <v>424</v>
      </c>
      <c r="AU85" s="207" t="s">
        <v>424</v>
      </c>
      <c r="AV85" s="205" t="s">
        <v>424</v>
      </c>
      <c r="AW85" s="205" t="s">
        <v>424</v>
      </c>
      <c r="AX85" s="206">
        <v>0</v>
      </c>
      <c r="AY85" s="206">
        <v>0</v>
      </c>
      <c r="AZ85" s="206" t="s">
        <v>424</v>
      </c>
      <c r="BA85" s="206" t="s">
        <v>424</v>
      </c>
      <c r="BB85" s="206" t="s">
        <v>424</v>
      </c>
      <c r="BC85" s="206" t="s">
        <v>424</v>
      </c>
      <c r="BD85" s="206" t="str">
        <f t="shared" si="50"/>
        <v>нд, нд, нд, договор № нд</v>
      </c>
    </row>
    <row r="86" spans="1:56" s="209" customFormat="1" ht="11.25" x14ac:dyDescent="0.25">
      <c r="A86" s="205">
        <v>60</v>
      </c>
      <c r="B86" s="205" t="str">
        <f t="shared" si="53"/>
        <v>нд</v>
      </c>
      <c r="C86" s="205" t="str">
        <f t="shared" si="52"/>
        <v>нд</v>
      </c>
      <c r="D86" s="205" t="str">
        <f t="shared" si="52"/>
        <v>нд</v>
      </c>
      <c r="E86" s="205" t="str">
        <f t="shared" si="52"/>
        <v>нд</v>
      </c>
      <c r="F86" s="205" t="str">
        <f t="shared" si="52"/>
        <v>нд</v>
      </c>
      <c r="G86" s="205" t="str">
        <f t="shared" si="52"/>
        <v>нд</v>
      </c>
      <c r="H86" s="205" t="str">
        <f t="shared" si="52"/>
        <v>нд</v>
      </c>
      <c r="I86" s="205" t="str">
        <f t="shared" si="52"/>
        <v>нд</v>
      </c>
      <c r="J86" s="205" t="str">
        <f t="shared" si="52"/>
        <v>нд</v>
      </c>
      <c r="K86" s="205" t="str">
        <f t="shared" si="52"/>
        <v>нд</v>
      </c>
      <c r="L86" s="205" t="str">
        <f t="shared" si="52"/>
        <v>нд</v>
      </c>
      <c r="M86" s="205" t="s">
        <v>424</v>
      </c>
      <c r="N86" s="205" t="s">
        <v>424</v>
      </c>
      <c r="O86" s="205" t="s">
        <v>424</v>
      </c>
      <c r="P86" s="206" t="s">
        <v>424</v>
      </c>
      <c r="Q86" s="205" t="s">
        <v>424</v>
      </c>
      <c r="R86" s="206" t="s">
        <v>424</v>
      </c>
      <c r="S86" s="205" t="s">
        <v>424</v>
      </c>
      <c r="T86" s="205" t="s">
        <v>424</v>
      </c>
      <c r="U86" s="205" t="s">
        <v>424</v>
      </c>
      <c r="V86" s="205" t="s">
        <v>424</v>
      </c>
      <c r="W86" s="205" t="s">
        <v>424</v>
      </c>
      <c r="X86" s="205" t="s">
        <v>424</v>
      </c>
      <c r="Y86" s="205" t="s">
        <v>424</v>
      </c>
      <c r="Z86" s="205" t="s">
        <v>424</v>
      </c>
      <c r="AA86" s="205" t="s">
        <v>424</v>
      </c>
      <c r="AB86" s="206" t="s">
        <v>424</v>
      </c>
      <c r="AC86" s="205" t="s">
        <v>424</v>
      </c>
      <c r="AD86" s="206" t="s">
        <v>424</v>
      </c>
      <c r="AE86" s="247" t="str">
        <f t="shared" si="49"/>
        <v>нд</v>
      </c>
      <c r="AF86" s="205" t="s">
        <v>424</v>
      </c>
      <c r="AG86" s="205" t="s">
        <v>424</v>
      </c>
      <c r="AH86" s="205" t="s">
        <v>424</v>
      </c>
      <c r="AI86" s="207" t="s">
        <v>424</v>
      </c>
      <c r="AJ86" s="207" t="s">
        <v>424</v>
      </c>
      <c r="AK86" s="207" t="s">
        <v>424</v>
      </c>
      <c r="AL86" s="207" t="s">
        <v>424</v>
      </c>
      <c r="AM86" s="205" t="s">
        <v>424</v>
      </c>
      <c r="AN86" s="205" t="s">
        <v>424</v>
      </c>
      <c r="AO86" s="205" t="s">
        <v>424</v>
      </c>
      <c r="AP86" s="205" t="s">
        <v>424</v>
      </c>
      <c r="AQ86" s="207" t="s">
        <v>424</v>
      </c>
      <c r="AR86" s="207" t="s">
        <v>424</v>
      </c>
      <c r="AS86" s="207" t="s">
        <v>424</v>
      </c>
      <c r="AT86" s="207" t="s">
        <v>424</v>
      </c>
      <c r="AU86" s="207" t="s">
        <v>424</v>
      </c>
      <c r="AV86" s="205" t="s">
        <v>424</v>
      </c>
      <c r="AW86" s="205" t="s">
        <v>424</v>
      </c>
      <c r="AX86" s="206">
        <v>0</v>
      </c>
      <c r="AY86" s="206">
        <v>0</v>
      </c>
      <c r="AZ86" s="206" t="s">
        <v>424</v>
      </c>
      <c r="BA86" s="206" t="s">
        <v>424</v>
      </c>
      <c r="BB86" s="206" t="s">
        <v>424</v>
      </c>
      <c r="BC86" s="206" t="s">
        <v>424</v>
      </c>
      <c r="BD86" s="206"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A12" sqref="A12:B12"/>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420</v>
      </c>
    </row>
    <row r="4" spans="1:8" x14ac:dyDescent="0.25">
      <c r="B4" s="37"/>
    </row>
    <row r="5" spans="1:8" ht="18.75" x14ac:dyDescent="0.3">
      <c r="A5" s="487" t="str">
        <f>'1. паспорт местоположение'!A5:C5</f>
        <v>Год раскрытия информации: 2025 год</v>
      </c>
      <c r="B5" s="487"/>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10" t="str">
        <f>'1. паспорт местоположение'!A9:C9</f>
        <v>Акционерное общество "Электромагистраль"</v>
      </c>
      <c r="B9" s="310"/>
      <c r="C9" s="117"/>
      <c r="D9" s="117"/>
      <c r="E9" s="117"/>
      <c r="F9" s="117"/>
      <c r="G9" s="117"/>
      <c r="H9" s="117"/>
    </row>
    <row r="10" spans="1:8" x14ac:dyDescent="0.25">
      <c r="A10" s="314" t="s">
        <v>8</v>
      </c>
      <c r="B10" s="314"/>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10" t="str">
        <f>'1. паспорт местоположение'!A12:C12</f>
        <v>M_00.0014.000014</v>
      </c>
      <c r="B12" s="310"/>
      <c r="C12" s="117"/>
      <c r="D12" s="117"/>
      <c r="E12" s="117"/>
      <c r="F12" s="117"/>
      <c r="G12" s="117"/>
      <c r="H12" s="117"/>
    </row>
    <row r="13" spans="1:8" x14ac:dyDescent="0.25">
      <c r="A13" s="314" t="s">
        <v>7</v>
      </c>
      <c r="B13" s="314"/>
      <c r="C13" s="118"/>
      <c r="D13" s="118"/>
      <c r="E13" s="118"/>
      <c r="F13" s="118"/>
      <c r="G13" s="118"/>
      <c r="H13" s="118"/>
    </row>
    <row r="14" spans="1:8" ht="18.75" x14ac:dyDescent="0.25">
      <c r="A14" s="9"/>
      <c r="B14" s="9"/>
      <c r="C14" s="9"/>
      <c r="D14" s="9"/>
      <c r="E14" s="9"/>
      <c r="F14" s="9"/>
      <c r="G14" s="9"/>
      <c r="H14" s="9"/>
    </row>
    <row r="15" spans="1:8" ht="48" customHeight="1" x14ac:dyDescent="0.25">
      <c r="A15" s="423"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423"/>
      <c r="C15" s="117"/>
      <c r="D15" s="117"/>
      <c r="E15" s="117"/>
      <c r="F15" s="117"/>
      <c r="G15" s="117"/>
      <c r="H15" s="117"/>
    </row>
    <row r="16" spans="1:8" x14ac:dyDescent="0.25">
      <c r="A16" s="314" t="s">
        <v>5</v>
      </c>
      <c r="B16" s="314"/>
      <c r="C16" s="118"/>
      <c r="D16" s="118"/>
      <c r="E16" s="118"/>
      <c r="F16" s="118"/>
      <c r="G16" s="118"/>
      <c r="H16" s="118"/>
    </row>
    <row r="17" spans="1:2" x14ac:dyDescent="0.25">
      <c r="B17" s="109"/>
    </row>
    <row r="18" spans="1:2" ht="33.75" customHeight="1" x14ac:dyDescent="0.25">
      <c r="A18" s="484" t="s">
        <v>403</v>
      </c>
      <c r="B18" s="485"/>
    </row>
    <row r="19" spans="1:2" x14ac:dyDescent="0.25">
      <c r="B19" s="37"/>
    </row>
    <row r="20" spans="1:2" x14ac:dyDescent="0.25">
      <c r="B20" s="110"/>
    </row>
    <row r="21" spans="1:2" x14ac:dyDescent="0.25">
      <c r="A21" s="153" t="s">
        <v>304</v>
      </c>
      <c r="B21" s="153" t="s">
        <v>608</v>
      </c>
    </row>
    <row r="22" spans="1:2" x14ac:dyDescent="0.25">
      <c r="A22" s="153" t="s">
        <v>305</v>
      </c>
      <c r="B22" s="153" t="s">
        <v>613</v>
      </c>
    </row>
    <row r="23" spans="1:2" x14ac:dyDescent="0.25">
      <c r="A23" s="153" t="s">
        <v>287</v>
      </c>
      <c r="B23" s="153" t="s">
        <v>588</v>
      </c>
    </row>
    <row r="24" spans="1:2" x14ac:dyDescent="0.25">
      <c r="A24" s="153" t="s">
        <v>306</v>
      </c>
      <c r="B24" s="153">
        <v>126</v>
      </c>
    </row>
    <row r="25" spans="1:2" x14ac:dyDescent="0.25">
      <c r="A25" s="154" t="s">
        <v>307</v>
      </c>
      <c r="B25" s="171">
        <v>46203</v>
      </c>
    </row>
    <row r="26" spans="1:2" x14ac:dyDescent="0.25">
      <c r="A26" s="154" t="s">
        <v>308</v>
      </c>
      <c r="B26" s="156" t="s">
        <v>612</v>
      </c>
    </row>
    <row r="27" spans="1:2" x14ac:dyDescent="0.25">
      <c r="A27" s="156" t="str">
        <f>CONCATENATE("Стоимость проекта в прогнозных ценах, млн. руб. с НДС")</f>
        <v>Стоимость проекта в прогнозных ценах, млн. руб. с НДС</v>
      </c>
      <c r="B27" s="167">
        <v>1203.3446122982321</v>
      </c>
    </row>
    <row r="28" spans="1:2" ht="93.75" customHeight="1" x14ac:dyDescent="0.25">
      <c r="A28" s="155" t="s">
        <v>309</v>
      </c>
      <c r="B28" s="158" t="s">
        <v>589</v>
      </c>
    </row>
    <row r="29" spans="1:2" ht="28.5" x14ac:dyDescent="0.25">
      <c r="A29" s="156" t="s">
        <v>310</v>
      </c>
      <c r="B29" s="167">
        <f>'7. Паспорт отчет о закупке'!$AB$26*1.2/1000</f>
        <v>890.56322222400001</v>
      </c>
    </row>
    <row r="30" spans="1:2" ht="28.5" x14ac:dyDescent="0.25">
      <c r="A30" s="156" t="s">
        <v>311</v>
      </c>
      <c r="B30" s="167">
        <f>'7. Паспорт отчет о закупке'!$AD$26/1000</f>
        <v>890.56322222400013</v>
      </c>
    </row>
    <row r="31" spans="1:2" x14ac:dyDescent="0.25">
      <c r="A31" s="155" t="s">
        <v>312</v>
      </c>
      <c r="B31" s="157"/>
    </row>
    <row r="32" spans="1:2" ht="28.5" x14ac:dyDescent="0.25">
      <c r="A32" s="156" t="s">
        <v>313</v>
      </c>
      <c r="B32" s="167">
        <f>SUM(SUMIF(B33,"&gt;0",B33),SUMIF(B37,"&gt;0",B37),SUMIF(B41,"&gt;0",B41),SUMIF(B45,"&gt;0",B45),SUMIF(B49,"&gt;0",B49),SUMIF(B53,"&gt;0",B53))</f>
        <v>302.03769</v>
      </c>
    </row>
    <row r="33" spans="1:2" ht="30" x14ac:dyDescent="0.25">
      <c r="A33" s="164" t="s">
        <v>432</v>
      </c>
      <c r="B33" s="157" t="str">
        <f>IFERROR(IF(VLOOKUP(1,'7. Паспорт отчет о закупке'!$A$27:$CD$86,52,0)="ИП",VLOOKUP(1,'7. Паспорт отчет о закупке'!$A$27:$CD$86,30,0)/1000,"нд"),"нд")</f>
        <v>нд</v>
      </c>
    </row>
    <row r="34" spans="1:2" x14ac:dyDescent="0.25">
      <c r="A34" s="164" t="s">
        <v>314</v>
      </c>
      <c r="B34" s="157" t="str">
        <f>IF(B33="нд","нд",$B33/$B$27*100)</f>
        <v>нд</v>
      </c>
    </row>
    <row r="35" spans="1:2" x14ac:dyDescent="0.25">
      <c r="A35" s="164" t="s">
        <v>315</v>
      </c>
      <c r="B35" s="157" t="str">
        <f>IF(VLOOKUP(1,'7. Паспорт отчет о закупке'!$A$27:$CD$86,52,0)="ИП",VLOOKUP(1,'7. Паспорт отчет о закупке'!$A$27:$CD$86,51,0)/1000,"нд")</f>
        <v>нд</v>
      </c>
    </row>
    <row r="36" spans="1:2" x14ac:dyDescent="0.25">
      <c r="A36" s="164" t="s">
        <v>436</v>
      </c>
      <c r="B36" s="157" t="str">
        <f>IF(VLOOKUP(1,'7. Паспорт отчет о закупке'!$A$27:$CD$86,52,0)="ИП",VLOOKUP(1,'7. Паспорт отчет о закупке'!$A$27:$CD$86,50,0)/1000,"нд")</f>
        <v>нд</v>
      </c>
    </row>
    <row r="37" spans="1:2" ht="30" x14ac:dyDescent="0.25">
      <c r="A37" s="164" t="s">
        <v>432</v>
      </c>
      <c r="B37" s="157">
        <f>IF(VLOOKUP(2,'7. Паспорт отчет о закупке'!$A$27:$CD$86,52,0)="ИП",VLOOKUP(2,'7. Паспорт отчет о закупке'!$A$27:$CD$86,30,0)/1000,"нд")</f>
        <v>9.6</v>
      </c>
    </row>
    <row r="38" spans="1:2" x14ac:dyDescent="0.25">
      <c r="A38" s="164" t="s">
        <v>314</v>
      </c>
      <c r="B38" s="157">
        <f>IF(B37="нд","нд",$B37/$B$27*100)</f>
        <v>0.79777645587869006</v>
      </c>
    </row>
    <row r="39" spans="1:2" x14ac:dyDescent="0.25">
      <c r="A39" s="164" t="s">
        <v>315</v>
      </c>
      <c r="B39" s="157">
        <f>IF(VLOOKUP(2,'7. Паспорт отчет о закупке'!$A$27:$CD$86,52,0)="ИП",VLOOKUP(2,'7. Паспорт отчет о закупке'!$A$27:$CD$86,51,0)/1000,"нд")</f>
        <v>10.32</v>
      </c>
    </row>
    <row r="40" spans="1:2" x14ac:dyDescent="0.25">
      <c r="A40" s="164" t="s">
        <v>436</v>
      </c>
      <c r="B40" s="157">
        <f>IF(VLOOKUP(2,'7. Паспорт отчет о закупке'!$A$27:$CD$86,52,0)="ИП",VLOOKUP(2,'7. Паспорт отчет о закупке'!$A$27:$CD$86,50,0)/1000,"нд")</f>
        <v>8.6</v>
      </c>
    </row>
    <row r="41" spans="1:2" ht="30" x14ac:dyDescent="0.25">
      <c r="A41" s="164" t="s">
        <v>432</v>
      </c>
      <c r="B41" s="157" t="str">
        <f>IF(VLOOKUP(3,'7. Паспорт отчет о закупке'!$A$27:$CD$86,52,0)="ИП",VLOOKUP(3,'7. Паспорт отчет о закупке'!$A$27:$CD$86,30,0)/1000,"нд")</f>
        <v>нд</v>
      </c>
    </row>
    <row r="42" spans="1:2" x14ac:dyDescent="0.25">
      <c r="A42" s="164" t="s">
        <v>314</v>
      </c>
      <c r="B42" s="157" t="str">
        <f>IF(B41="нд","нд",$B41/$B$27*100)</f>
        <v>нд</v>
      </c>
    </row>
    <row r="43" spans="1:2" x14ac:dyDescent="0.25">
      <c r="A43" s="164" t="s">
        <v>315</v>
      </c>
      <c r="B43" s="157" t="str">
        <f>IF(VLOOKUP(3,'7. Паспорт отчет о закупке'!$A$27:$CD$86,52,0)="ИП",VLOOKUP(3,'7. Паспорт отчет о закупке'!$A$27:$CD$86,51,0)/1000,"нд")</f>
        <v>нд</v>
      </c>
    </row>
    <row r="44" spans="1:2" x14ac:dyDescent="0.25">
      <c r="A44" s="164" t="s">
        <v>436</v>
      </c>
      <c r="B44" s="157" t="str">
        <f>IF(VLOOKUP(3,'7. Паспорт отчет о закупке'!$A$27:$CD$86,52,0)="ИП",VLOOKUP(3,'7. Паспорт отчет о закупке'!$A$27:$CD$86,50,0)/1000,"нд")</f>
        <v>нд</v>
      </c>
    </row>
    <row r="45" spans="1:2" ht="30" x14ac:dyDescent="0.25">
      <c r="A45" s="164" t="s">
        <v>432</v>
      </c>
      <c r="B45" s="157" t="str">
        <f>IF(VLOOKUP(4,'7. Паспорт отчет о закупке'!$A$27:$CD$86,52,0)="ИП",VLOOKUP(4,'7. Паспорт отчет о закупке'!$A$27:$CD$86,30,0)/1000,"нд")</f>
        <v>нд</v>
      </c>
    </row>
    <row r="46" spans="1:2" x14ac:dyDescent="0.25">
      <c r="A46" s="164" t="s">
        <v>314</v>
      </c>
      <c r="B46" s="157" t="str">
        <f>IF(B45="нд","нд",$B45/$B$27*100)</f>
        <v>нд</v>
      </c>
    </row>
    <row r="47" spans="1:2" x14ac:dyDescent="0.25">
      <c r="A47" s="164" t="s">
        <v>315</v>
      </c>
      <c r="B47" s="157" t="str">
        <f>IF(VLOOKUP(4,'7. Паспорт отчет о закупке'!$A$27:$CD$86,52,0)="ИП",VLOOKUP(4,'7. Паспорт отчет о закупке'!$A$27:$CD$86,51,0)/1000,"нд")</f>
        <v>нд</v>
      </c>
    </row>
    <row r="48" spans="1:2" x14ac:dyDescent="0.25">
      <c r="A48" s="164" t="s">
        <v>436</v>
      </c>
      <c r="B48" s="157" t="str">
        <f>IF(VLOOKUP(4,'7. Паспорт отчет о закупке'!$A$27:$CD$86,52,0)="ИП",VLOOKUP(4,'7. Паспорт отчет о закупке'!$A$27:$CD$86,50,0)/1000,"нд")</f>
        <v>нд</v>
      </c>
    </row>
    <row r="49" spans="1:2" ht="30" x14ac:dyDescent="0.25">
      <c r="A49" s="164" t="s">
        <v>432</v>
      </c>
      <c r="B49" s="157">
        <f>IF(VLOOKUP(5,'7. Паспорт отчет о закупке'!$A$27:$CD$86,52,0)="ИП",VLOOKUP(5,'7. Паспорт отчет о закупке'!$A$27:$CD$86,30,0)/1000,"нд")</f>
        <v>292.43768999999998</v>
      </c>
    </row>
    <row r="50" spans="1:2" x14ac:dyDescent="0.25">
      <c r="A50" s="164" t="s">
        <v>314</v>
      </c>
      <c r="B50" s="157">
        <f>IF(B49="нд","нд",$B49/$B$27*100)</f>
        <v>24.302073322244901</v>
      </c>
    </row>
    <row r="51" spans="1:2" x14ac:dyDescent="0.25">
      <c r="A51" s="164" t="s">
        <v>315</v>
      </c>
      <c r="B51" s="157">
        <f>IF(VLOOKUP(5,'7. Паспорт отчет о закупке'!$A$27:$CD$86,52,0)="ИП",VLOOKUP(5,'7. Паспорт отчет о закупке'!$A$27:$CD$86,51,0)/1000,"нд")</f>
        <v>241.72399424</v>
      </c>
    </row>
    <row r="52" spans="1:2" x14ac:dyDescent="0.25">
      <c r="A52" s="164" t="s">
        <v>436</v>
      </c>
      <c r="B52" s="157">
        <f>IF(VLOOKUP(5,'7. Паспорт отчет о закупке'!$A$27:$CD$86,52,0)="ИП",VLOOKUP(5,'7. Паспорт отчет о закупке'!$A$27:$CD$86,50,0)/1000,"нд")</f>
        <v>191.55518772999997</v>
      </c>
    </row>
    <row r="53" spans="1:2" ht="30" x14ac:dyDescent="0.25">
      <c r="A53" s="164" t="s">
        <v>432</v>
      </c>
      <c r="B53" s="157" t="str">
        <f>IF(VLOOKUP(6,'7. Паспорт отчет о закупке'!$A$27:$CD$86,52,0)="ИП",VLOOKUP(6,'7. Паспорт отчет о закупке'!$A$27:$CD$86,30,0)/1000,"нд")</f>
        <v>нд</v>
      </c>
    </row>
    <row r="54" spans="1:2" x14ac:dyDescent="0.25">
      <c r="A54" s="164" t="s">
        <v>314</v>
      </c>
      <c r="B54" s="157" t="str">
        <f>IF(B53="нд","нд",$B53/$B$27*100)</f>
        <v>нд</v>
      </c>
    </row>
    <row r="55" spans="1:2" x14ac:dyDescent="0.25">
      <c r="A55" s="164" t="s">
        <v>315</v>
      </c>
      <c r="B55" s="157" t="str">
        <f>IF(VLOOKUP(6,'7. Паспорт отчет о закупке'!$A$27:$CD$86,52,0)="ИП",VLOOKUP(6,'7. Паспорт отчет о закупке'!$A$27:$CD$86,51,0)/1000,"нд")</f>
        <v>нд</v>
      </c>
    </row>
    <row r="56" spans="1:2" x14ac:dyDescent="0.25">
      <c r="A56" s="164" t="s">
        <v>436</v>
      </c>
      <c r="B56" s="157" t="str">
        <f>IF(VLOOKUP(6,'7. Паспорт отчет о закупке'!$A$27:$CD$86,52,0)="ИП",VLOOKUP(6,'7. Паспорт отчет о закупке'!$A$27:$CD$86,50,0)/1000,"нд")</f>
        <v>нд</v>
      </c>
    </row>
    <row r="57" spans="1:2" ht="28.5" x14ac:dyDescent="0.25">
      <c r="A57" s="165" t="s">
        <v>316</v>
      </c>
      <c r="B57" s="167">
        <f>SUM(SUMIF(B58,"&gt;0",B58),SUMIF(B62,"&gt;0",B62),SUMIF(B66,"&gt;0",B66),SUMIF(B70,"&gt;0",B70),SUMIF(B74,"&gt;0",B74))</f>
        <v>322.76274599999999</v>
      </c>
    </row>
    <row r="58" spans="1:2" ht="30" x14ac:dyDescent="0.25">
      <c r="A58" s="164" t="s">
        <v>432</v>
      </c>
      <c r="B58" s="157">
        <f>IF(VLOOKUP(1,'7. Паспорт отчет о закупке'!$A$27:$CD$86,52,0)="ПД",VLOOKUP(1,'7. Паспорт отчет о закупке'!$A$27:$CD$86,30,0)/1000,"нд")</f>
        <v>288</v>
      </c>
    </row>
    <row r="59" spans="1:2" x14ac:dyDescent="0.25">
      <c r="A59" s="164" t="s">
        <v>314</v>
      </c>
      <c r="B59" s="157">
        <f>IF(B58="нд","нд",$B58/$B$27*100)</f>
        <v>23.933293676360705</v>
      </c>
    </row>
    <row r="60" spans="1:2" x14ac:dyDescent="0.25">
      <c r="A60" s="164" t="s">
        <v>315</v>
      </c>
      <c r="B60" s="157">
        <f>IF(VLOOKUP(1,'7. Паспорт отчет о закупке'!$A$27:$CD$86,52,0)="ПД",VLOOKUP(1,'7. Паспорт отчет о закупке'!$A$27:$CD$86,51,0)/1000,"нд")</f>
        <v>287.00400000000002</v>
      </c>
    </row>
    <row r="61" spans="1:2" x14ac:dyDescent="0.25">
      <c r="A61" s="164" t="s">
        <v>436</v>
      </c>
      <c r="B61" s="157">
        <f>IF(VLOOKUP(1,'7. Паспорт отчет о закупке'!$A$27:$CD$86,52,0)="ПД",VLOOKUP(1,'7. Паспорт отчет о закупке'!$A$27:$CD$86,50,0)/1000,"нд")</f>
        <v>239.17</v>
      </c>
    </row>
    <row r="62" spans="1:2" ht="30" x14ac:dyDescent="0.25">
      <c r="A62" s="164" t="s">
        <v>432</v>
      </c>
      <c r="B62" s="157" t="str">
        <f>IF(VLOOKUP(2,'7. Паспорт отчет о закупке'!$A$27:$CD$86,52,0)="ПД",VLOOKUP(2,'7. Паспорт отчет о закупке'!$A$27:$CD$86,30,0)/1000,"нд")</f>
        <v>нд</v>
      </c>
    </row>
    <row r="63" spans="1:2" x14ac:dyDescent="0.25">
      <c r="A63" s="164" t="s">
        <v>314</v>
      </c>
      <c r="B63" s="157" t="str">
        <f>IF(B62="нд","нд",$B62/$B$27*100)</f>
        <v>нд</v>
      </c>
    </row>
    <row r="64" spans="1:2" x14ac:dyDescent="0.25">
      <c r="A64" s="164" t="s">
        <v>315</v>
      </c>
      <c r="B64" s="157" t="str">
        <f>IF(VLOOKUP(2,'7. Паспорт отчет о закупке'!$A$27:$CD$86,52,0)="ПД",VLOOKUP(2,'7. Паспорт отчет о закупке'!$A$27:$CD$86,51,0)/1000,"нд")</f>
        <v>нд</v>
      </c>
    </row>
    <row r="65" spans="1:2" x14ac:dyDescent="0.25">
      <c r="A65" s="164" t="s">
        <v>436</v>
      </c>
      <c r="B65" s="157" t="str">
        <f>IF(VLOOKUP(2,'7. Паспорт отчет о закупке'!$A$27:$CD$86,52,0)="ПД",VLOOKUP(2,'7. Паспорт отчет о закупке'!$A$27:$CD$86,50,0)/1000,"нд")</f>
        <v>нд</v>
      </c>
    </row>
    <row r="66" spans="1:2" ht="30" x14ac:dyDescent="0.25">
      <c r="A66" s="164" t="s">
        <v>432</v>
      </c>
      <c r="B66" s="157">
        <f>IF(VLOOKUP(3,'7. Паспорт отчет о закупке'!$A$27:$CD$86,52,0)="ПД",VLOOKUP(3,'7. Паспорт отчет о закупке'!$A$27:$CD$86,30,0)/1000,"нд")</f>
        <v>32.362746000000001</v>
      </c>
    </row>
    <row r="67" spans="1:2" x14ac:dyDescent="0.25">
      <c r="A67" s="164" t="s">
        <v>314</v>
      </c>
      <c r="B67" s="157">
        <f>IF(B66="нд","нд",$B66/$B$27*100)</f>
        <v>2.6893996673314851</v>
      </c>
    </row>
    <row r="68" spans="1:2" x14ac:dyDescent="0.25">
      <c r="A68" s="164" t="s">
        <v>315</v>
      </c>
      <c r="B68" s="157">
        <f>IF(VLOOKUP(3,'7. Паспорт отчет о закупке'!$A$27:$CD$86,52,0)="ПД",VLOOKUP(3,'7. Паспорт отчет о закупке'!$A$27:$CD$86,51,0)/1000,"нд")</f>
        <v>32.362746000000001</v>
      </c>
    </row>
    <row r="69" spans="1:2" x14ac:dyDescent="0.25">
      <c r="A69" s="164" t="s">
        <v>436</v>
      </c>
      <c r="B69" s="157">
        <f>IF(VLOOKUP(3,'7. Паспорт отчет о закупке'!$A$27:$CD$86,52,0)="ПД",VLOOKUP(3,'7. Паспорт отчет о закупке'!$A$27:$CD$86,50,0)/1000,"нд")</f>
        <v>26.968954999999998</v>
      </c>
    </row>
    <row r="70" spans="1:2" ht="30" x14ac:dyDescent="0.25">
      <c r="A70" s="164" t="s">
        <v>432</v>
      </c>
      <c r="B70" s="157">
        <f>IF(VLOOKUP(4,'7. Паспорт отчет о закупке'!$A$27:$CD$86,52,0)="ПД",VLOOKUP(4,'7. Паспорт отчет о закупке'!$A$27:$CD$86,30,0)/1000,"нд")</f>
        <v>2.4</v>
      </c>
    </row>
    <row r="71" spans="1:2" x14ac:dyDescent="0.25">
      <c r="A71" s="164" t="s">
        <v>314</v>
      </c>
      <c r="B71" s="157">
        <f>IF(B70="нд","нд",$B70/$B$27*100)</f>
        <v>0.19944411396967252</v>
      </c>
    </row>
    <row r="72" spans="1:2" x14ac:dyDescent="0.25">
      <c r="A72" s="164" t="s">
        <v>315</v>
      </c>
      <c r="B72" s="157">
        <f>IF(VLOOKUP(4,'7. Паспорт отчет о закупке'!$A$27:$CD$86,52,0)="ПД",VLOOKUP(4,'7. Паспорт отчет о закупке'!$A$27:$CD$86,51,0)/1000,"нд")</f>
        <v>2.4</v>
      </c>
    </row>
    <row r="73" spans="1:2" x14ac:dyDescent="0.25">
      <c r="A73" s="164" t="s">
        <v>436</v>
      </c>
      <c r="B73" s="157">
        <f>IF(VLOOKUP(4,'7. Паспорт отчет о закупке'!$A$27:$CD$86,52,0)="ПД",VLOOKUP(4,'7. Паспорт отчет о закупке'!$A$27:$CD$86,50,0)/1000,"нд")</f>
        <v>2</v>
      </c>
    </row>
    <row r="74" spans="1:2" ht="30" x14ac:dyDescent="0.25">
      <c r="A74" s="164" t="s">
        <v>432</v>
      </c>
      <c r="B74" s="157" t="str">
        <f>IF(VLOOKUP(5,'7. Паспорт отчет о закупке'!$A$27:$CD$86,52,0)="ПД",VLOOKUP(5,'7. Паспорт отчет о закупке'!$A$27:$CD$86,30,0)/1000,"нд")</f>
        <v>нд</v>
      </c>
    </row>
    <row r="75" spans="1:2" x14ac:dyDescent="0.25">
      <c r="A75" s="164" t="s">
        <v>314</v>
      </c>
      <c r="B75" s="157" t="str">
        <f>IF(B74="нд","нд",$B74/$B$27*100)</f>
        <v>нд</v>
      </c>
    </row>
    <row r="76" spans="1:2" x14ac:dyDescent="0.25">
      <c r="A76" s="164" t="s">
        <v>315</v>
      </c>
      <c r="B76" s="157" t="str">
        <f>IF(VLOOKUP(5,'7. Паспорт отчет о закупке'!$A$27:$CD$86,52,0)="ПД",VLOOKUP(5,'7. Паспорт отчет о закупке'!$A$27:$CD$86,51,0)/1000,"нд")</f>
        <v>нд</v>
      </c>
    </row>
    <row r="77" spans="1:2" x14ac:dyDescent="0.25">
      <c r="A77" s="164" t="s">
        <v>436</v>
      </c>
      <c r="B77" s="157" t="str">
        <f>IF(VLOOKUP(5,'7. Паспорт отчет о закупке'!$A$27:$CD$86,52,0)="ПД",VLOOKUP(5,'7. Паспорт отчет о закупке'!$A$27:$CD$86,50,0)/1000,"нд")</f>
        <v>нд</v>
      </c>
    </row>
    <row r="78" spans="1:2" ht="28.5" x14ac:dyDescent="0.25">
      <c r="A78" s="156" t="s">
        <v>317</v>
      </c>
      <c r="B78" s="167">
        <f>SUM(SUMIF(B79,"&gt;0",B79))</f>
        <v>0</v>
      </c>
    </row>
    <row r="79" spans="1:2" ht="30" x14ac:dyDescent="0.25">
      <c r="A79" s="164" t="s">
        <v>432</v>
      </c>
      <c r="B79" s="157" t="str">
        <f>IF(VLOOKUP(5,'7. Паспорт отчет о закупке'!$A$27:$CD$86,52,0)="У",VLOOKUP(5,'7. Паспорт отчет о закупке'!$A$27:$CD$86,30,0)/1000,"нд")</f>
        <v>нд</v>
      </c>
    </row>
    <row r="80" spans="1:2" x14ac:dyDescent="0.25">
      <c r="A80" s="164" t="s">
        <v>314</v>
      </c>
      <c r="B80" s="157" t="str">
        <f>IF(B79="нд","нд",$B79/$B$27*100)</f>
        <v>нд</v>
      </c>
    </row>
    <row r="81" spans="1:7" x14ac:dyDescent="0.25">
      <c r="A81" s="164" t="s">
        <v>315</v>
      </c>
      <c r="B81" s="157" t="str">
        <f>IF(VLOOKUP(5,'7. Паспорт отчет о закупке'!$A$27:$CD$86,52,0)="У",VLOOKUP(5,'7. Паспорт отчет о закупке'!$A$27:$CD$86,51,0)/1000,"нд")</f>
        <v>нд</v>
      </c>
    </row>
    <row r="82" spans="1:7" x14ac:dyDescent="0.25">
      <c r="A82" s="164" t="s">
        <v>436</v>
      </c>
      <c r="B82" s="157" t="str">
        <f>IF(VLOOKUP(5,'7. Паспорт отчет о закупке'!$A$27:$CD$86,52,0)="У",VLOOKUP(5,'7. Паспорт отчет о закупке'!$A$27:$CD$86,50,0)/1000,"нд")</f>
        <v>нд</v>
      </c>
    </row>
    <row r="83" spans="1:7" ht="28.5" x14ac:dyDescent="0.25">
      <c r="A83" s="154" t="s">
        <v>318</v>
      </c>
      <c r="B83" s="162"/>
      <c r="C83" s="188"/>
      <c r="D83" s="188"/>
      <c r="E83" s="188"/>
      <c r="F83" s="188"/>
      <c r="G83" s="188"/>
    </row>
    <row r="84" spans="1:7" x14ac:dyDescent="0.25">
      <c r="A84" s="159" t="s">
        <v>312</v>
      </c>
      <c r="B84" s="162"/>
      <c r="C84" s="188"/>
      <c r="D84" s="188"/>
      <c r="E84" s="188"/>
      <c r="F84" s="188"/>
      <c r="G84" s="188"/>
    </row>
    <row r="85" spans="1:7" x14ac:dyDescent="0.25">
      <c r="A85" s="159" t="s">
        <v>319</v>
      </c>
      <c r="B85" s="162">
        <f>SUMIF('7. Паспорт отчет о закупке'!$BA$27:$BA$86,"СМР",'7. Паспорт отчет о закупке'!$AD$27:$AD$86)/1000/$B$27*100</f>
        <v>38.900542059184133</v>
      </c>
      <c r="C85" s="188"/>
      <c r="D85" s="189"/>
      <c r="E85" s="188"/>
      <c r="F85" s="188"/>
      <c r="G85" s="188"/>
    </row>
    <row r="86" spans="1:7" x14ac:dyDescent="0.25">
      <c r="A86" s="159" t="s">
        <v>320</v>
      </c>
      <c r="B86" s="162">
        <f>SUMIF('7. Паспорт отчет о закупке'!$BA$27:$BA$86,"ТМЦ",'7. Паспорт отчет о закупке'!$AD$27:$AD$86)/1000/$B$27*100</f>
        <v>34.309011814288112</v>
      </c>
      <c r="C86" s="188"/>
      <c r="D86" s="189"/>
      <c r="E86" s="188"/>
      <c r="F86" s="188"/>
      <c r="G86" s="188"/>
    </row>
    <row r="87" spans="1:7" x14ac:dyDescent="0.25">
      <c r="A87" s="159" t="s">
        <v>321</v>
      </c>
      <c r="B87" s="162">
        <f>SUMIF('7. Паспорт отчет о закупке'!$BA$27:$BA$86,"ПИР",'7. Паспорт отчет о закупке'!$AD$27:$AD$86)/1000/$B$27*100</f>
        <v>0.79777645587869006</v>
      </c>
      <c r="C87" s="188"/>
      <c r="D87" s="189"/>
      <c r="E87" s="188"/>
      <c r="F87" s="188"/>
      <c r="G87" s="188"/>
    </row>
    <row r="88" spans="1:7" ht="30" x14ac:dyDescent="0.25">
      <c r="A88" s="154" t="s">
        <v>438</v>
      </c>
      <c r="B88" s="167">
        <v>13.380719099450658</v>
      </c>
      <c r="C88" s="188"/>
      <c r="D88" s="188"/>
      <c r="E88" s="188"/>
      <c r="F88" s="188"/>
      <c r="G88" s="188"/>
    </row>
    <row r="89" spans="1:7" x14ac:dyDescent="0.25">
      <c r="A89" s="154" t="s">
        <v>322</v>
      </c>
      <c r="B89" s="167">
        <f>'6.2. Паспорт фин осв ввод'!D24-'6.2. Паспорт фин осв ввод'!E24</f>
        <v>665.45520084975487</v>
      </c>
    </row>
    <row r="90" spans="1:7" x14ac:dyDescent="0.25">
      <c r="A90" s="154" t="s">
        <v>435</v>
      </c>
      <c r="B90" s="167">
        <f>IFERROR(SUM(B91*1.2/$B$27*100),0)</f>
        <v>53.769620828089273</v>
      </c>
    </row>
    <row r="91" spans="1:7" x14ac:dyDescent="0.25">
      <c r="A91" s="154" t="s">
        <v>440</v>
      </c>
      <c r="B91" s="167">
        <f>'6.2. Паспорт фин осв ввод'!D34-'6.2. Паспорт фин осв ввод'!E34</f>
        <v>539.19486274000019</v>
      </c>
    </row>
    <row r="92" spans="1:7" s="170" customFormat="1" ht="168" customHeight="1" x14ac:dyDescent="0.25">
      <c r="A92" s="168" t="s">
        <v>323</v>
      </c>
      <c r="B92" s="48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"ПАРТНЕР-ТТ", ТМЦ, Поставка трансформаторов ТРДЦН ПС Строительная 220 кВ, договор № ПД-23-00119 от 20.04.2023
ООО "Веллэнерджи", ПИР, Выполнение проектно-изыскательских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 договор № ИП-22-00214 от 04.08.2022 
ОБЩЕСТВО С ОГРАНИЧЕННОЙ ОТВЕТСТВЕННОСТЬЮ "ИНЖЕНЕРНЫЙ ЦЕНТР СИБИРИ", ТМЦ, Поставка реакторов и оборудования к ним, договор № ПД-23-00310 от 24.10.2023
ОБЩЕСТВО С ОГРАНИЧЕННОЙ ОТВЕТСТВЕННОСТЬЮ ТК "ЭНЕРГООБОРУДОВАНИЕ", ТМЦ, Поставка трансформаторов собственных нужд, договор № ПД-23-00311 от 20.10.2023
ОБЩЕСТВО С ОГРАНИЧЕННОЙ ОТВЕТСТВЕННОСТЬЮ "ВЕЛЛЭНЕРДЖИ",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здания ОПУ-ЗРУ комплектно с оборудованием, договор № ИП-24-00029 от 18.03.2024
ООО «ЭКРА-ВОСТОК», ТМЦ, Поставка шкафов защит, договор № ПД-24-00091 от 02.05.2024
ОБЩЕСТВО С ОГРАНИЧЕННОЙ ОТВЕТСТВЕННОСТЬЮ "ВЕЛЛЭНЕРДЖИ", ТМЦ, Поставка токопровода, договор № ПД-24-00100 от 15.05.2024
	ОБЩЕСТВО С ОГРАНИЧЕННОЙ ОТВЕТСТВЕННОСТЬЮ "ВЕЛЛЭНЕРДЖИ",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переноса мачты молниеотвода., договор № ИП-24-00125 от 07.06.2024
АКЦИОНЕРНОЕ ОБЩЕСТВО "РЕМОНТЭНЕРГОМОНТАЖ И СЕРВИС",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перемещения трансформаторв 1Т-40., договор № ИП-24-00160 от 30.07.2024
-, нд, Выполнение   строительно-монтажных и пусконаладочных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договор № Закупочная процедура признана несостоявшейся
АКЦИОНЕРНОЕ ОБЩЕСТВО "РЕМОНТЭНЕРГОМОНТАЖ И СЕРВИС", СМР, Выполнение строительно-монтажных и пуско-наладочных работ по проекту "Комплексная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 (1этап,2 этап 1ПК), договор № ИП-25-00120 от 10.04.2025
ОБЩЕСТВО С ОГРАНИЧЕННОЙ ОТВЕТСТВЕННОСТЬЮ "ИНЖЕНЕРНЫЙ ЦЕНТР СИБИРИ", ТМЦ, Поставка реакторов токоограничивающих, договор № ПД-23-00320 от 25.10.2023
</v>
      </c>
    </row>
    <row r="93" spans="1:7" s="170" customFormat="1" ht="168" customHeight="1" x14ac:dyDescent="0.25">
      <c r="A93" s="169" t="s">
        <v>324</v>
      </c>
      <c r="B93" s="486"/>
    </row>
    <row r="94" spans="1:7" s="170" customFormat="1" ht="168" customHeight="1" x14ac:dyDescent="0.25">
      <c r="A94" s="169" t="s">
        <v>325</v>
      </c>
      <c r="B94" s="486"/>
    </row>
    <row r="95" spans="1:7" s="170" customFormat="1" ht="168" customHeight="1" x14ac:dyDescent="0.25">
      <c r="A95" s="169" t="s">
        <v>326</v>
      </c>
      <c r="B95" s="486"/>
    </row>
    <row r="96" spans="1:7" s="170" customFormat="1" ht="168" customHeight="1" x14ac:dyDescent="0.25">
      <c r="A96" s="169" t="s">
        <v>327</v>
      </c>
      <c r="B96" s="486"/>
    </row>
    <row r="97" spans="1:3" s="170" customFormat="1" ht="168" customHeight="1" x14ac:dyDescent="0.25">
      <c r="A97" s="169" t="s">
        <v>328</v>
      </c>
      <c r="B97" s="486"/>
    </row>
    <row r="98" spans="1:3" ht="30" x14ac:dyDescent="0.25">
      <c r="A98" s="159" t="s">
        <v>329</v>
      </c>
      <c r="B98" s="159" t="s">
        <v>424</v>
      </c>
    </row>
    <row r="99" spans="1:3" ht="28.5" x14ac:dyDescent="0.25">
      <c r="A99" s="154" t="s">
        <v>330</v>
      </c>
      <c r="B99" s="159" t="s">
        <v>424</v>
      </c>
    </row>
    <row r="100" spans="1:3" x14ac:dyDescent="0.25">
      <c r="A100" s="159" t="s">
        <v>312</v>
      </c>
      <c r="B100" s="159" t="s">
        <v>424</v>
      </c>
      <c r="C100" s="163"/>
    </row>
    <row r="101" spans="1:3" x14ac:dyDescent="0.25">
      <c r="A101" s="159" t="s">
        <v>331</v>
      </c>
      <c r="B101" s="159" t="s">
        <v>424</v>
      </c>
    </row>
    <row r="102" spans="1:3" x14ac:dyDescent="0.25">
      <c r="A102" s="159" t="s">
        <v>332</v>
      </c>
      <c r="B102" s="159" t="s">
        <v>424</v>
      </c>
    </row>
    <row r="103" spans="1:3" ht="132" customHeight="1" x14ac:dyDescent="0.25">
      <c r="A103" s="166" t="s">
        <v>333</v>
      </c>
      <c r="B103" s="177"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0" customFormat="1" ht="102" customHeight="1" x14ac:dyDescent="0.25">
      <c r="A104" s="178" t="s">
        <v>334</v>
      </c>
      <c r="B104" s="179" t="str">
        <f>IF(IF(RIGHT('7. Паспорт отчет о закупке'!AZ27,2)="ПД",'7. Паспорт отчет о закупке'!N27,"")="",B103,IF(RIGHT('7. Паспорт отчет о закупке'!AZ27,2)="ПД",'7. Паспорт отчет о закупке'!N27,""))</f>
        <v>Поставка трансформаторов ТРДЦН ПС Строительная 220 кВ</v>
      </c>
    </row>
    <row r="105" spans="1:3" ht="240" customHeight="1" x14ac:dyDescent="0.25">
      <c r="A105" s="159" t="s">
        <v>335</v>
      </c>
      <c r="B105" s="236"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30.12.2023
28.12.2023
28.12.2023
30.08.2024
30.10.2025
28.12.2023
</v>
      </c>
    </row>
    <row r="106" spans="1:3" x14ac:dyDescent="0.25">
      <c r="A106" s="159" t="s">
        <v>336</v>
      </c>
      <c r="B106" s="155" t="s">
        <v>424</v>
      </c>
    </row>
    <row r="107" spans="1:3" x14ac:dyDescent="0.25">
      <c r="A107" s="159" t="s">
        <v>337</v>
      </c>
      <c r="B107" s="155" t="s">
        <v>424</v>
      </c>
    </row>
    <row r="108" spans="1:3" ht="28.5" x14ac:dyDescent="0.25">
      <c r="A108" s="160" t="s">
        <v>338</v>
      </c>
      <c r="B108" s="159" t="s">
        <v>437</v>
      </c>
    </row>
    <row r="109" spans="1:3" ht="28.5" x14ac:dyDescent="0.25">
      <c r="A109" s="154" t="s">
        <v>339</v>
      </c>
      <c r="B109" s="483" t="s">
        <v>511</v>
      </c>
    </row>
    <row r="110" spans="1:3" x14ac:dyDescent="0.25">
      <c r="A110" s="159" t="s">
        <v>340</v>
      </c>
      <c r="B110" s="483"/>
    </row>
    <row r="111" spans="1:3" x14ac:dyDescent="0.25">
      <c r="A111" s="159" t="s">
        <v>341</v>
      </c>
      <c r="B111" s="483"/>
    </row>
    <row r="112" spans="1:3" x14ac:dyDescent="0.25">
      <c r="A112" s="159" t="s">
        <v>342</v>
      </c>
      <c r="B112" s="483"/>
    </row>
    <row r="113" spans="1:2" x14ac:dyDescent="0.25">
      <c r="A113" s="159" t="s">
        <v>343</v>
      </c>
      <c r="B113" s="483"/>
    </row>
    <row r="114" spans="1:2" x14ac:dyDescent="0.25">
      <c r="A114" s="161" t="s">
        <v>344</v>
      </c>
      <c r="B114" s="483"/>
    </row>
    <row r="117" spans="1:2" x14ac:dyDescent="0.25">
      <c r="A117" s="111"/>
      <c r="B117" s="112"/>
    </row>
    <row r="118" spans="1:2" x14ac:dyDescent="0.25">
      <c r="B118" s="113"/>
    </row>
    <row r="119" spans="1:2" x14ac:dyDescent="0.25">
      <c r="B119" s="114"/>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zoomScale="55" zoomScaleSheetLayoutView="5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M_00.0014.000014</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378</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303</v>
      </c>
      <c r="D19" s="308" t="s">
        <v>302</v>
      </c>
      <c r="E19" s="308" t="s">
        <v>97</v>
      </c>
      <c r="F19" s="308" t="s">
        <v>96</v>
      </c>
      <c r="G19" s="308" t="s">
        <v>298</v>
      </c>
      <c r="H19" s="308" t="s">
        <v>95</v>
      </c>
      <c r="I19" s="308" t="s">
        <v>94</v>
      </c>
      <c r="J19" s="308" t="s">
        <v>93</v>
      </c>
      <c r="K19" s="308" t="s">
        <v>92</v>
      </c>
      <c r="L19" s="308" t="s">
        <v>91</v>
      </c>
      <c r="M19" s="308" t="s">
        <v>90</v>
      </c>
      <c r="N19" s="308" t="s">
        <v>89</v>
      </c>
      <c r="O19" s="308" t="s">
        <v>88</v>
      </c>
      <c r="P19" s="308" t="s">
        <v>87</v>
      </c>
      <c r="Q19" s="308" t="s">
        <v>301</v>
      </c>
      <c r="R19" s="308"/>
      <c r="S19" s="313" t="s">
        <v>371</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299</v>
      </c>
      <c r="R20" s="36" t="s">
        <v>300</v>
      </c>
      <c r="S20" s="313"/>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60" x14ac:dyDescent="0.2">
      <c r="A22" s="304" t="s">
        <v>63</v>
      </c>
      <c r="B22" s="305" t="s">
        <v>601</v>
      </c>
      <c r="C22" s="303" t="s">
        <v>616</v>
      </c>
      <c r="D22" s="303" t="s">
        <v>617</v>
      </c>
      <c r="E22" s="303" t="s">
        <v>618</v>
      </c>
      <c r="F22" s="303" t="s">
        <v>619</v>
      </c>
      <c r="G22" s="137" t="s">
        <v>372</v>
      </c>
      <c r="H22" s="138">
        <v>2.9539</v>
      </c>
      <c r="I22" s="138">
        <v>0.437</v>
      </c>
      <c r="J22" s="138">
        <v>2.5169000000000001</v>
      </c>
      <c r="K22" s="138">
        <v>10</v>
      </c>
      <c r="L22" s="138">
        <v>3</v>
      </c>
      <c r="M22" s="138" t="s">
        <v>424</v>
      </c>
      <c r="N22" s="138" t="s">
        <v>424</v>
      </c>
      <c r="O22" s="138" t="s">
        <v>424</v>
      </c>
      <c r="P22" s="138" t="s">
        <v>424</v>
      </c>
      <c r="Q22" s="139" t="s">
        <v>424</v>
      </c>
      <c r="R22" s="139" t="s">
        <v>614</v>
      </c>
      <c r="S22" s="138">
        <v>1.286</v>
      </c>
      <c r="T22" s="26"/>
      <c r="U22" s="26"/>
      <c r="V22" s="26"/>
      <c r="W22" s="26"/>
      <c r="X22" s="26"/>
      <c r="Y22" s="26"/>
      <c r="Z22" s="25"/>
      <c r="AA22" s="25"/>
      <c r="AB22" s="25"/>
    </row>
    <row r="23" spans="1:28" s="2" customFormat="1" ht="30" x14ac:dyDescent="0.2">
      <c r="A23" s="304"/>
      <c r="B23" s="306"/>
      <c r="C23" s="303"/>
      <c r="D23" s="303"/>
      <c r="E23" s="303"/>
      <c r="F23" s="303"/>
      <c r="G23" s="140" t="s">
        <v>603</v>
      </c>
      <c r="H23" s="139">
        <v>2.9539</v>
      </c>
      <c r="I23" s="139">
        <v>0.437</v>
      </c>
      <c r="J23" s="139">
        <v>2.5169000000000001</v>
      </c>
      <c r="K23" s="139">
        <v>10</v>
      </c>
      <c r="L23" s="139">
        <v>3</v>
      </c>
      <c r="M23" s="139" t="s">
        <v>424</v>
      </c>
      <c r="N23" s="139" t="s">
        <v>424</v>
      </c>
      <c r="O23" s="139" t="s">
        <v>424</v>
      </c>
      <c r="P23" s="139" t="s">
        <v>424</v>
      </c>
      <c r="Q23" s="139" t="s">
        <v>424</v>
      </c>
      <c r="R23" s="139" t="s">
        <v>424</v>
      </c>
      <c r="S23" s="139" t="s">
        <v>424</v>
      </c>
      <c r="T23" s="26"/>
      <c r="U23" s="26"/>
      <c r="V23" s="26"/>
      <c r="W23" s="26"/>
      <c r="X23" s="25"/>
      <c r="Y23" s="25"/>
      <c r="Z23" s="25"/>
      <c r="AA23" s="25"/>
      <c r="AB23" s="25"/>
    </row>
    <row r="24" spans="1:28" s="2" customFormat="1" ht="18.75" x14ac:dyDescent="0.2">
      <c r="A24" s="304"/>
      <c r="B24" s="307"/>
      <c r="C24" s="303"/>
      <c r="D24" s="303"/>
      <c r="E24" s="303"/>
      <c r="F24" s="303"/>
      <c r="G24" s="140" t="s">
        <v>424</v>
      </c>
      <c r="H24" s="139" t="s">
        <v>424</v>
      </c>
      <c r="I24" s="139" t="s">
        <v>424</v>
      </c>
      <c r="J24" s="139" t="s">
        <v>424</v>
      </c>
      <c r="K24" s="139" t="s">
        <v>424</v>
      </c>
      <c r="L24" s="139" t="s">
        <v>424</v>
      </c>
      <c r="M24" s="139" t="s">
        <v>424</v>
      </c>
      <c r="N24" s="139" t="s">
        <v>424</v>
      </c>
      <c r="O24" s="139" t="s">
        <v>424</v>
      </c>
      <c r="P24" s="139" t="s">
        <v>424</v>
      </c>
      <c r="Q24" s="139" t="s">
        <v>424</v>
      </c>
      <c r="R24" s="139" t="s">
        <v>424</v>
      </c>
      <c r="S24" s="139" t="s">
        <v>424</v>
      </c>
      <c r="T24" s="26"/>
      <c r="U24" s="26"/>
      <c r="V24" s="26"/>
      <c r="W24" s="26"/>
      <c r="X24" s="25"/>
      <c r="Y24" s="25"/>
      <c r="Z24" s="25"/>
      <c r="AA24" s="25"/>
      <c r="AB24" s="25"/>
    </row>
    <row r="25" spans="1:28" s="2" customFormat="1" ht="75" x14ac:dyDescent="0.2">
      <c r="A25" s="304" t="s">
        <v>61</v>
      </c>
      <c r="B25" s="305" t="s">
        <v>602</v>
      </c>
      <c r="C25" s="303" t="s">
        <v>620</v>
      </c>
      <c r="D25" s="303" t="s">
        <v>621</v>
      </c>
      <c r="E25" s="303" t="s">
        <v>622</v>
      </c>
      <c r="F25" s="303" t="s">
        <v>623</v>
      </c>
      <c r="G25" s="137" t="s">
        <v>372</v>
      </c>
      <c r="H25" s="138">
        <v>16.576280000000001</v>
      </c>
      <c r="I25" s="138">
        <v>4.2762799999999999</v>
      </c>
      <c r="J25" s="138">
        <v>12.3</v>
      </c>
      <c r="K25" s="138">
        <v>10</v>
      </c>
      <c r="L25" s="138">
        <v>2</v>
      </c>
      <c r="M25" s="138" t="s">
        <v>424</v>
      </c>
      <c r="N25" s="138" t="s">
        <v>424</v>
      </c>
      <c r="O25" s="138" t="s">
        <v>424</v>
      </c>
      <c r="P25" s="138" t="s">
        <v>424</v>
      </c>
      <c r="Q25" s="139" t="s">
        <v>424</v>
      </c>
      <c r="R25" s="139" t="s">
        <v>615</v>
      </c>
      <c r="S25" s="138">
        <v>1.645</v>
      </c>
      <c r="T25" s="26"/>
      <c r="U25" s="26"/>
      <c r="V25" s="26"/>
      <c r="W25" s="26"/>
      <c r="X25" s="25"/>
      <c r="Y25" s="25"/>
      <c r="Z25" s="25"/>
      <c r="AA25" s="25"/>
      <c r="AB25" s="25"/>
    </row>
    <row r="26" spans="1:28" s="2" customFormat="1" ht="30" x14ac:dyDescent="0.2">
      <c r="A26" s="304"/>
      <c r="B26" s="306"/>
      <c r="C26" s="303"/>
      <c r="D26" s="303"/>
      <c r="E26" s="303"/>
      <c r="F26" s="303"/>
      <c r="G26" s="140" t="s">
        <v>604</v>
      </c>
      <c r="H26" s="139">
        <v>16.576280000000001</v>
      </c>
      <c r="I26" s="139">
        <v>4.2762799999999999</v>
      </c>
      <c r="J26" s="139">
        <v>12.3</v>
      </c>
      <c r="K26" s="139">
        <v>10</v>
      </c>
      <c r="L26" s="139">
        <v>2</v>
      </c>
      <c r="M26" s="139" t="s">
        <v>424</v>
      </c>
      <c r="N26" s="139" t="s">
        <v>424</v>
      </c>
      <c r="O26" s="139" t="s">
        <v>424</v>
      </c>
      <c r="P26" s="139" t="s">
        <v>424</v>
      </c>
      <c r="Q26" s="139" t="s">
        <v>424</v>
      </c>
      <c r="R26" s="139" t="s">
        <v>424</v>
      </c>
      <c r="S26" s="139" t="s">
        <v>424</v>
      </c>
      <c r="T26" s="26"/>
      <c r="U26" s="26"/>
      <c r="V26" s="26"/>
      <c r="W26" s="26"/>
      <c r="X26" s="25"/>
      <c r="Y26" s="25"/>
      <c r="Z26" s="25"/>
      <c r="AA26" s="25"/>
      <c r="AB26" s="25"/>
    </row>
    <row r="27" spans="1:28" s="2" customFormat="1" ht="30" x14ac:dyDescent="0.2">
      <c r="A27" s="304"/>
      <c r="B27" s="307"/>
      <c r="C27" s="303"/>
      <c r="D27" s="303"/>
      <c r="E27" s="303"/>
      <c r="F27" s="303"/>
      <c r="G27" s="140" t="s">
        <v>605</v>
      </c>
      <c r="H27" s="139">
        <v>16.576280000000001</v>
      </c>
      <c r="I27" s="139">
        <v>4.2762799999999999</v>
      </c>
      <c r="J27" s="139">
        <v>12.3</v>
      </c>
      <c r="K27" s="139">
        <v>10</v>
      </c>
      <c r="L27" s="139">
        <v>2</v>
      </c>
      <c r="M27" s="139" t="s">
        <v>424</v>
      </c>
      <c r="N27" s="139" t="s">
        <v>424</v>
      </c>
      <c r="O27" s="139" t="s">
        <v>424</v>
      </c>
      <c r="P27" s="139" t="s">
        <v>424</v>
      </c>
      <c r="Q27" s="139" t="s">
        <v>424</v>
      </c>
      <c r="R27" s="139" t="s">
        <v>424</v>
      </c>
      <c r="S27" s="139" t="s">
        <v>424</v>
      </c>
      <c r="T27" s="26"/>
      <c r="U27" s="26"/>
      <c r="V27" s="26"/>
      <c r="W27" s="26"/>
      <c r="X27" s="25"/>
      <c r="Y27" s="25"/>
      <c r="Z27" s="25"/>
      <c r="AA27" s="25"/>
      <c r="AB27" s="25"/>
    </row>
    <row r="28" spans="1:28" s="2" customFormat="1" ht="28.5" x14ac:dyDescent="0.2">
      <c r="A28" s="304">
        <v>3</v>
      </c>
      <c r="B28" s="305" t="s">
        <v>424</v>
      </c>
      <c r="C28" s="303" t="s">
        <v>424</v>
      </c>
      <c r="D28" s="303" t="s">
        <v>424</v>
      </c>
      <c r="E28" s="303" t="s">
        <v>424</v>
      </c>
      <c r="F28" s="303" t="s">
        <v>424</v>
      </c>
      <c r="G28" s="137" t="s">
        <v>372</v>
      </c>
      <c r="H28" s="138" t="s">
        <v>424</v>
      </c>
      <c r="I28" s="138" t="s">
        <v>424</v>
      </c>
      <c r="J28" s="138" t="s">
        <v>424</v>
      </c>
      <c r="K28" s="138" t="s">
        <v>424</v>
      </c>
      <c r="L28" s="138" t="s">
        <v>424</v>
      </c>
      <c r="M28" s="138" t="s">
        <v>424</v>
      </c>
      <c r="N28" s="138" t="s">
        <v>424</v>
      </c>
      <c r="O28" s="138" t="s">
        <v>424</v>
      </c>
      <c r="P28" s="138" t="s">
        <v>424</v>
      </c>
      <c r="Q28" s="139" t="s">
        <v>424</v>
      </c>
      <c r="R28" s="139" t="s">
        <v>424</v>
      </c>
      <c r="S28" s="138" t="s">
        <v>424</v>
      </c>
      <c r="T28" s="26"/>
      <c r="U28" s="26"/>
      <c r="V28" s="26"/>
      <c r="W28" s="26"/>
      <c r="X28" s="25"/>
      <c r="Y28" s="25"/>
      <c r="Z28" s="25"/>
      <c r="AA28" s="25"/>
      <c r="AB28" s="25"/>
    </row>
    <row r="29" spans="1:28" x14ac:dyDescent="0.25">
      <c r="A29" s="304"/>
      <c r="B29" s="306"/>
      <c r="C29" s="303"/>
      <c r="D29" s="303"/>
      <c r="E29" s="303"/>
      <c r="F29" s="303"/>
      <c r="G29" s="140" t="s">
        <v>424</v>
      </c>
      <c r="H29" s="139" t="s">
        <v>424</v>
      </c>
      <c r="I29" s="139" t="s">
        <v>424</v>
      </c>
      <c r="J29" s="139" t="s">
        <v>424</v>
      </c>
      <c r="K29" s="139" t="s">
        <v>424</v>
      </c>
      <c r="L29" s="139" t="s">
        <v>424</v>
      </c>
      <c r="M29" s="139" t="s">
        <v>424</v>
      </c>
      <c r="N29" s="139" t="s">
        <v>424</v>
      </c>
      <c r="O29" s="139" t="s">
        <v>424</v>
      </c>
      <c r="P29" s="139" t="s">
        <v>424</v>
      </c>
      <c r="Q29" s="139" t="s">
        <v>424</v>
      </c>
      <c r="R29" s="139" t="s">
        <v>424</v>
      </c>
      <c r="S29" s="139" t="s">
        <v>424</v>
      </c>
      <c r="T29" s="21"/>
      <c r="U29" s="21"/>
      <c r="V29" s="21"/>
      <c r="W29" s="21"/>
      <c r="X29" s="21"/>
      <c r="Y29" s="21"/>
      <c r="Z29" s="21"/>
      <c r="AA29" s="21"/>
      <c r="AB29" s="21"/>
    </row>
    <row r="30" spans="1:28" x14ac:dyDescent="0.25">
      <c r="A30" s="304"/>
      <c r="B30" s="307"/>
      <c r="C30" s="303"/>
      <c r="D30" s="303"/>
      <c r="E30" s="303"/>
      <c r="F30" s="303"/>
      <c r="G30" s="140" t="s">
        <v>424</v>
      </c>
      <c r="H30" s="139" t="s">
        <v>424</v>
      </c>
      <c r="I30" s="139" t="s">
        <v>424</v>
      </c>
      <c r="J30" s="139" t="s">
        <v>424</v>
      </c>
      <c r="K30" s="139" t="s">
        <v>424</v>
      </c>
      <c r="L30" s="139" t="s">
        <v>424</v>
      </c>
      <c r="M30" s="139" t="s">
        <v>424</v>
      </c>
      <c r="N30" s="139" t="s">
        <v>424</v>
      </c>
      <c r="O30" s="139" t="s">
        <v>424</v>
      </c>
      <c r="P30" s="139" t="s">
        <v>424</v>
      </c>
      <c r="Q30" s="139" t="s">
        <v>424</v>
      </c>
      <c r="R30" s="139" t="s">
        <v>424</v>
      </c>
      <c r="S30" s="139" t="s">
        <v>424</v>
      </c>
      <c r="T30" s="21"/>
      <c r="U30" s="21"/>
      <c r="V30" s="21"/>
      <c r="W30" s="21"/>
      <c r="X30" s="21"/>
      <c r="Y30" s="21"/>
      <c r="Z30" s="21"/>
      <c r="AA30" s="21"/>
      <c r="AB30" s="21"/>
    </row>
    <row r="31" spans="1:28" ht="28.5" x14ac:dyDescent="0.25">
      <c r="A31" s="304">
        <v>4</v>
      </c>
      <c r="B31" s="305" t="s">
        <v>424</v>
      </c>
      <c r="C31" s="303" t="s">
        <v>424</v>
      </c>
      <c r="D31" s="303" t="s">
        <v>424</v>
      </c>
      <c r="E31" s="303" t="s">
        <v>424</v>
      </c>
      <c r="F31" s="303" t="s">
        <v>424</v>
      </c>
      <c r="G31" s="137" t="s">
        <v>372</v>
      </c>
      <c r="H31" s="138" t="s">
        <v>424</v>
      </c>
      <c r="I31" s="138" t="s">
        <v>424</v>
      </c>
      <c r="J31" s="138" t="s">
        <v>424</v>
      </c>
      <c r="K31" s="138" t="s">
        <v>424</v>
      </c>
      <c r="L31" s="138" t="s">
        <v>424</v>
      </c>
      <c r="M31" s="138" t="s">
        <v>424</v>
      </c>
      <c r="N31" s="138" t="s">
        <v>424</v>
      </c>
      <c r="O31" s="138" t="s">
        <v>424</v>
      </c>
      <c r="P31" s="138" t="s">
        <v>424</v>
      </c>
      <c r="Q31" s="139" t="s">
        <v>424</v>
      </c>
      <c r="R31" s="139" t="s">
        <v>424</v>
      </c>
      <c r="S31" s="138" t="s">
        <v>424</v>
      </c>
      <c r="T31" s="21"/>
      <c r="U31" s="21"/>
      <c r="V31" s="21"/>
      <c r="W31" s="21"/>
      <c r="X31" s="21"/>
      <c r="Y31" s="21"/>
      <c r="Z31" s="21"/>
      <c r="AA31" s="21"/>
      <c r="AB31" s="21"/>
    </row>
    <row r="32" spans="1:28" x14ac:dyDescent="0.25">
      <c r="A32" s="304"/>
      <c r="B32" s="306"/>
      <c r="C32" s="303"/>
      <c r="D32" s="303"/>
      <c r="E32" s="303"/>
      <c r="F32" s="303"/>
      <c r="G32" s="140" t="s">
        <v>424</v>
      </c>
      <c r="H32" s="139" t="s">
        <v>424</v>
      </c>
      <c r="I32" s="139" t="s">
        <v>424</v>
      </c>
      <c r="J32" s="139" t="s">
        <v>424</v>
      </c>
      <c r="K32" s="139" t="s">
        <v>424</v>
      </c>
      <c r="L32" s="139" t="s">
        <v>424</v>
      </c>
      <c r="M32" s="139" t="s">
        <v>424</v>
      </c>
      <c r="N32" s="139" t="s">
        <v>424</v>
      </c>
      <c r="O32" s="139" t="s">
        <v>424</v>
      </c>
      <c r="P32" s="139" t="s">
        <v>424</v>
      </c>
      <c r="Q32" s="139" t="s">
        <v>424</v>
      </c>
      <c r="R32" s="139" t="s">
        <v>424</v>
      </c>
      <c r="S32" s="139" t="s">
        <v>424</v>
      </c>
      <c r="T32" s="21"/>
      <c r="U32" s="21"/>
      <c r="V32" s="21"/>
      <c r="W32" s="21"/>
      <c r="X32" s="21"/>
      <c r="Y32" s="21"/>
      <c r="Z32" s="21"/>
      <c r="AA32" s="21"/>
      <c r="AB32" s="21"/>
    </row>
    <row r="33" spans="1:28" x14ac:dyDescent="0.25">
      <c r="A33" s="304"/>
      <c r="B33" s="307"/>
      <c r="C33" s="303"/>
      <c r="D33" s="303"/>
      <c r="E33" s="303"/>
      <c r="F33" s="303"/>
      <c r="G33" s="140" t="s">
        <v>424</v>
      </c>
      <c r="H33" s="139" t="s">
        <v>424</v>
      </c>
      <c r="I33" s="139" t="s">
        <v>424</v>
      </c>
      <c r="J33" s="139" t="s">
        <v>424</v>
      </c>
      <c r="K33" s="139" t="s">
        <v>424</v>
      </c>
      <c r="L33" s="139" t="s">
        <v>424</v>
      </c>
      <c r="M33" s="139" t="s">
        <v>424</v>
      </c>
      <c r="N33" s="139" t="s">
        <v>424</v>
      </c>
      <c r="O33" s="139" t="s">
        <v>424</v>
      </c>
      <c r="P33" s="139" t="s">
        <v>424</v>
      </c>
      <c r="Q33" s="139" t="s">
        <v>424</v>
      </c>
      <c r="R33" s="139" t="s">
        <v>424</v>
      </c>
      <c r="S33" s="139" t="s">
        <v>424</v>
      </c>
      <c r="T33" s="21"/>
      <c r="U33" s="21"/>
      <c r="V33" s="21"/>
      <c r="W33" s="21"/>
      <c r="X33" s="21"/>
      <c r="Y33" s="21"/>
      <c r="Z33" s="21"/>
      <c r="AA33" s="21"/>
      <c r="AB33" s="21"/>
    </row>
    <row r="34" spans="1:28" ht="28.5" x14ac:dyDescent="0.25">
      <c r="A34" s="304">
        <v>5</v>
      </c>
      <c r="B34" s="305" t="s">
        <v>424</v>
      </c>
      <c r="C34" s="303" t="s">
        <v>424</v>
      </c>
      <c r="D34" s="303" t="s">
        <v>424</v>
      </c>
      <c r="E34" s="303" t="s">
        <v>424</v>
      </c>
      <c r="F34" s="303" t="s">
        <v>424</v>
      </c>
      <c r="G34" s="137" t="s">
        <v>372</v>
      </c>
      <c r="H34" s="138" t="s">
        <v>424</v>
      </c>
      <c r="I34" s="138" t="s">
        <v>424</v>
      </c>
      <c r="J34" s="138" t="s">
        <v>424</v>
      </c>
      <c r="K34" s="138" t="s">
        <v>424</v>
      </c>
      <c r="L34" s="138" t="s">
        <v>424</v>
      </c>
      <c r="M34" s="138" t="s">
        <v>424</v>
      </c>
      <c r="N34" s="138" t="s">
        <v>424</v>
      </c>
      <c r="O34" s="138" t="s">
        <v>424</v>
      </c>
      <c r="P34" s="138" t="s">
        <v>424</v>
      </c>
      <c r="Q34" s="139" t="s">
        <v>424</v>
      </c>
      <c r="R34" s="139" t="s">
        <v>424</v>
      </c>
      <c r="S34" s="138" t="s">
        <v>424</v>
      </c>
      <c r="T34" s="21"/>
      <c r="U34" s="21"/>
      <c r="V34" s="21"/>
      <c r="W34" s="21"/>
      <c r="X34" s="21"/>
      <c r="Y34" s="21"/>
      <c r="Z34" s="21"/>
      <c r="AA34" s="21"/>
      <c r="AB34" s="21"/>
    </row>
    <row r="35" spans="1:28" x14ac:dyDescent="0.25">
      <c r="A35" s="304"/>
      <c r="B35" s="306"/>
      <c r="C35" s="303"/>
      <c r="D35" s="303"/>
      <c r="E35" s="303"/>
      <c r="F35" s="303"/>
      <c r="G35" s="140" t="s">
        <v>424</v>
      </c>
      <c r="H35" s="139" t="s">
        <v>424</v>
      </c>
      <c r="I35" s="139" t="s">
        <v>424</v>
      </c>
      <c r="J35" s="139" t="s">
        <v>424</v>
      </c>
      <c r="K35" s="139" t="s">
        <v>424</v>
      </c>
      <c r="L35" s="139" t="s">
        <v>424</v>
      </c>
      <c r="M35" s="139" t="s">
        <v>424</v>
      </c>
      <c r="N35" s="139" t="s">
        <v>424</v>
      </c>
      <c r="O35" s="139" t="s">
        <v>424</v>
      </c>
      <c r="P35" s="139" t="s">
        <v>424</v>
      </c>
      <c r="Q35" s="139" t="s">
        <v>424</v>
      </c>
      <c r="R35" s="139" t="s">
        <v>424</v>
      </c>
      <c r="S35" s="139" t="s">
        <v>424</v>
      </c>
      <c r="T35" s="21"/>
      <c r="U35" s="21"/>
      <c r="V35" s="21"/>
      <c r="W35" s="21"/>
      <c r="X35" s="21"/>
      <c r="Y35" s="21"/>
      <c r="Z35" s="21"/>
      <c r="AA35" s="21"/>
      <c r="AB35" s="21"/>
    </row>
    <row r="36" spans="1:28" x14ac:dyDescent="0.25">
      <c r="A36" s="304"/>
      <c r="B36" s="307"/>
      <c r="C36" s="303"/>
      <c r="D36" s="303"/>
      <c r="E36" s="303"/>
      <c r="F36" s="303"/>
      <c r="G36" s="140" t="s">
        <v>424</v>
      </c>
      <c r="H36" s="139" t="s">
        <v>424</v>
      </c>
      <c r="I36" s="139" t="s">
        <v>424</v>
      </c>
      <c r="J36" s="139" t="s">
        <v>424</v>
      </c>
      <c r="K36" s="139" t="s">
        <v>424</v>
      </c>
      <c r="L36" s="139" t="s">
        <v>424</v>
      </c>
      <c r="M36" s="139" t="s">
        <v>424</v>
      </c>
      <c r="N36" s="139" t="s">
        <v>424</v>
      </c>
      <c r="O36" s="139" t="s">
        <v>424</v>
      </c>
      <c r="P36" s="139" t="s">
        <v>424</v>
      </c>
      <c r="Q36" s="139" t="s">
        <v>424</v>
      </c>
      <c r="R36" s="139" t="s">
        <v>424</v>
      </c>
      <c r="S36" s="139" t="s">
        <v>424</v>
      </c>
      <c r="T36" s="21"/>
      <c r="U36" s="21"/>
      <c r="V36" s="21"/>
      <c r="W36" s="21"/>
      <c r="X36" s="21"/>
      <c r="Y36" s="21"/>
      <c r="Z36" s="21"/>
      <c r="AA36" s="21"/>
      <c r="AB36" s="21"/>
    </row>
    <row r="37" spans="1:28" ht="15.75" x14ac:dyDescent="0.25">
      <c r="A37" s="33" t="s">
        <v>297</v>
      </c>
      <c r="B37" s="139" t="s">
        <v>424</v>
      </c>
      <c r="C37" s="139" t="s">
        <v>424</v>
      </c>
      <c r="D37" s="139" t="s">
        <v>424</v>
      </c>
      <c r="E37" s="139" t="s">
        <v>424</v>
      </c>
      <c r="F37" s="139" t="s">
        <v>424</v>
      </c>
      <c r="G37" s="139" t="s">
        <v>424</v>
      </c>
      <c r="H37" s="139">
        <f>SUMIFS(H$22:H$36,$G$22:$G$36,"Всего по всем точкам присоединения, 
в том числе:")</f>
        <v>19.530180000000001</v>
      </c>
      <c r="I37" s="139">
        <f t="shared" ref="I37:J37" si="0">SUMIFS(I$22:I$36,$G$22:$G$36,"Всего по всем точкам присоединения, 
в том числе:")</f>
        <v>4.7132800000000001</v>
      </c>
      <c r="J37" s="139">
        <f t="shared" si="0"/>
        <v>14.8169</v>
      </c>
      <c r="K37" s="139" t="s">
        <v>424</v>
      </c>
      <c r="L37" s="139" t="s">
        <v>424</v>
      </c>
      <c r="M37" s="139">
        <f t="shared" ref="M37" si="1">SUMIFS(M$22:M$36,$G$22:$G$36,"Всего по всем точкам присоединения, 
в том числе:")</f>
        <v>0</v>
      </c>
      <c r="N37" s="139" t="str">
        <f>IFERROR((N22+N25+N28+N31+N34),"нд")</f>
        <v>нд</v>
      </c>
      <c r="O37" s="139">
        <f>SUMIF(O$22:O$36,"&gt;0",O$22:O$36)</f>
        <v>0</v>
      </c>
      <c r="P37" s="139" t="str">
        <f>IFERROR((P22+P25+P28+P31+P34),"нд")</f>
        <v>нд</v>
      </c>
      <c r="Q37" s="139" t="str">
        <f>IFERROR((Q22+Q25+Q28+Q31+Q34),"нд")</f>
        <v>нд</v>
      </c>
      <c r="R37" s="139" t="str">
        <f>IFERROR((R22+R25+R28+R31+R34),"нд")</f>
        <v>нд</v>
      </c>
      <c r="S37" s="139">
        <f>SUMIF(S$22:S$36,"&gt;0",S$22:S$36)</f>
        <v>2.931</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22" zoomScale="70" zoomScaleNormal="60" zoomScaleSheetLayoutView="70" workbookViewId="0">
      <selection activeCell="A13" sqref="A13:T13"/>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6" t="str">
        <f>'1. паспорт местоположение'!A5:C5</f>
        <v>Год раскрытия информации: 2025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M_00.0014.000014</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383</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190</v>
      </c>
      <c r="C21" s="321"/>
      <c r="D21" s="324" t="s">
        <v>120</v>
      </c>
      <c r="E21" s="320" t="s">
        <v>412</v>
      </c>
      <c r="F21" s="321"/>
      <c r="G21" s="320" t="s">
        <v>210</v>
      </c>
      <c r="H21" s="321"/>
      <c r="I21" s="320" t="s">
        <v>119</v>
      </c>
      <c r="J21" s="321"/>
      <c r="K21" s="324" t="s">
        <v>118</v>
      </c>
      <c r="L21" s="320" t="s">
        <v>117</v>
      </c>
      <c r="M21" s="321"/>
      <c r="N21" s="320" t="s">
        <v>408</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382</v>
      </c>
      <c r="S22" s="66" t="s">
        <v>112</v>
      </c>
      <c r="T22" s="66" t="s">
        <v>111</v>
      </c>
    </row>
    <row r="23" spans="1:20" ht="51.75" customHeight="1" x14ac:dyDescent="0.25">
      <c r="A23" s="329"/>
      <c r="B23" s="126" t="s">
        <v>109</v>
      </c>
      <c r="C23" s="126" t="s">
        <v>110</v>
      </c>
      <c r="D23" s="325"/>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1" customFormat="1" ht="112.5" customHeight="1" x14ac:dyDescent="0.25">
      <c r="A25" s="150">
        <v>1</v>
      </c>
      <c r="B25" s="150" t="s">
        <v>608</v>
      </c>
      <c r="C25" s="150" t="s">
        <v>608</v>
      </c>
      <c r="D25" s="150" t="s">
        <v>105</v>
      </c>
      <c r="E25" s="150" t="s">
        <v>624</v>
      </c>
      <c r="F25" s="150" t="s">
        <v>424</v>
      </c>
      <c r="G25" s="150" t="s">
        <v>625</v>
      </c>
      <c r="H25" s="150" t="s">
        <v>625</v>
      </c>
      <c r="I25" s="150">
        <v>1992</v>
      </c>
      <c r="J25" s="150" t="s">
        <v>424</v>
      </c>
      <c r="K25" s="150">
        <v>1994</v>
      </c>
      <c r="L25" s="150">
        <v>220</v>
      </c>
      <c r="M25" s="150">
        <v>220</v>
      </c>
      <c r="N25" s="150">
        <v>40</v>
      </c>
      <c r="O25" s="150">
        <v>63</v>
      </c>
      <c r="P25" s="235" t="s">
        <v>424</v>
      </c>
      <c r="Q25" s="150" t="s">
        <v>424</v>
      </c>
      <c r="R25" s="150" t="s">
        <v>424</v>
      </c>
      <c r="S25" s="150" t="s">
        <v>424</v>
      </c>
      <c r="T25" s="150" t="s">
        <v>424</v>
      </c>
    </row>
    <row r="26" spans="1:20" s="151" customFormat="1" ht="112.5" customHeight="1" x14ac:dyDescent="0.25">
      <c r="A26" s="150">
        <v>2</v>
      </c>
      <c r="B26" s="150" t="s">
        <v>608</v>
      </c>
      <c r="C26" s="150" t="s">
        <v>608</v>
      </c>
      <c r="D26" s="150" t="s">
        <v>105</v>
      </c>
      <c r="E26" s="150" t="s">
        <v>624</v>
      </c>
      <c r="F26" s="150" t="s">
        <v>424</v>
      </c>
      <c r="G26" s="150" t="s">
        <v>626</v>
      </c>
      <c r="H26" s="150" t="s">
        <v>626</v>
      </c>
      <c r="I26" s="150">
        <v>1991</v>
      </c>
      <c r="J26" s="150" t="s">
        <v>424</v>
      </c>
      <c r="K26" s="150">
        <v>1993</v>
      </c>
      <c r="L26" s="150">
        <v>220</v>
      </c>
      <c r="M26" s="150">
        <v>220</v>
      </c>
      <c r="N26" s="150">
        <v>40</v>
      </c>
      <c r="O26" s="150">
        <v>63</v>
      </c>
      <c r="P26" s="150" t="s">
        <v>424</v>
      </c>
      <c r="Q26" s="150" t="s">
        <v>424</v>
      </c>
      <c r="R26" s="150" t="s">
        <v>424</v>
      </c>
      <c r="S26" s="150" t="s">
        <v>424</v>
      </c>
      <c r="T26" s="150" t="s">
        <v>424</v>
      </c>
    </row>
    <row r="27" spans="1:20" s="151" customFormat="1" ht="112.5" customHeight="1" x14ac:dyDescent="0.25">
      <c r="A27" s="150">
        <v>3</v>
      </c>
      <c r="B27" s="150" t="s">
        <v>608</v>
      </c>
      <c r="C27" s="150" t="s">
        <v>608</v>
      </c>
      <c r="D27" s="150" t="s">
        <v>627</v>
      </c>
      <c r="E27" s="150" t="s">
        <v>628</v>
      </c>
      <c r="F27" s="150" t="s">
        <v>424</v>
      </c>
      <c r="G27" s="150" t="s">
        <v>627</v>
      </c>
      <c r="H27" s="150" t="s">
        <v>424</v>
      </c>
      <c r="I27" s="150">
        <v>1992</v>
      </c>
      <c r="J27" s="150" t="s">
        <v>424</v>
      </c>
      <c r="K27" s="150">
        <v>1992</v>
      </c>
      <c r="L27" s="150" t="s">
        <v>629</v>
      </c>
      <c r="M27" s="150" t="s">
        <v>424</v>
      </c>
      <c r="N27" s="150" t="s">
        <v>424</v>
      </c>
      <c r="O27" s="150" t="s">
        <v>424</v>
      </c>
      <c r="P27" s="150">
        <v>2019</v>
      </c>
      <c r="Q27" s="150" t="s">
        <v>630</v>
      </c>
      <c r="R27" s="150" t="s">
        <v>631</v>
      </c>
      <c r="S27" s="150" t="s">
        <v>424</v>
      </c>
      <c r="T27" s="150" t="s">
        <v>424</v>
      </c>
    </row>
    <row r="28" spans="1:20" s="151" customFormat="1" ht="112.5" customHeight="1" x14ac:dyDescent="0.25">
      <c r="A28" s="150">
        <v>4</v>
      </c>
      <c r="B28" s="150" t="s">
        <v>424</v>
      </c>
      <c r="C28" s="150" t="s">
        <v>424</v>
      </c>
      <c r="D28" s="150" t="s">
        <v>424</v>
      </c>
      <c r="E28" s="150" t="s">
        <v>424</v>
      </c>
      <c r="F28" s="150" t="s">
        <v>424</v>
      </c>
      <c r="G28" s="150" t="s">
        <v>424</v>
      </c>
      <c r="H28" s="150" t="s">
        <v>424</v>
      </c>
      <c r="I28" s="150" t="s">
        <v>424</v>
      </c>
      <c r="J28" s="150" t="s">
        <v>424</v>
      </c>
      <c r="K28" s="150" t="s">
        <v>424</v>
      </c>
      <c r="L28" s="150" t="s">
        <v>424</v>
      </c>
      <c r="M28" s="150" t="s">
        <v>424</v>
      </c>
      <c r="N28" s="150" t="s">
        <v>424</v>
      </c>
      <c r="O28" s="150" t="s">
        <v>424</v>
      </c>
      <c r="P28" s="150" t="s">
        <v>424</v>
      </c>
      <c r="Q28" s="150" t="s">
        <v>424</v>
      </c>
      <c r="R28" s="150" t="s">
        <v>424</v>
      </c>
      <c r="S28" s="150" t="s">
        <v>424</v>
      </c>
      <c r="T28" s="150" t="s">
        <v>424</v>
      </c>
    </row>
    <row r="29" spans="1:20" s="151" customFormat="1" ht="112.5" customHeight="1" x14ac:dyDescent="0.25">
      <c r="A29" s="150">
        <v>5</v>
      </c>
      <c r="B29" s="150" t="s">
        <v>424</v>
      </c>
      <c r="C29" s="150" t="s">
        <v>424</v>
      </c>
      <c r="D29" s="150" t="s">
        <v>424</v>
      </c>
      <c r="E29" s="150" t="s">
        <v>424</v>
      </c>
      <c r="F29" s="150" t="s">
        <v>424</v>
      </c>
      <c r="G29" s="150" t="s">
        <v>424</v>
      </c>
      <c r="H29" s="150" t="s">
        <v>424</v>
      </c>
      <c r="I29" s="150" t="s">
        <v>424</v>
      </c>
      <c r="J29" s="150" t="s">
        <v>424</v>
      </c>
      <c r="K29" s="150" t="s">
        <v>424</v>
      </c>
      <c r="L29" s="150" t="s">
        <v>424</v>
      </c>
      <c r="M29" s="150" t="s">
        <v>424</v>
      </c>
      <c r="N29" s="150" t="s">
        <v>424</v>
      </c>
      <c r="O29" s="150" t="s">
        <v>424</v>
      </c>
      <c r="P29" s="150" t="s">
        <v>424</v>
      </c>
      <c r="Q29" s="150" t="s">
        <v>424</v>
      </c>
      <c r="R29" s="150" t="s">
        <v>424</v>
      </c>
      <c r="S29" s="150" t="s">
        <v>424</v>
      </c>
      <c r="T29" s="150" t="s">
        <v>424</v>
      </c>
    </row>
    <row r="30" spans="1:20" s="151" customFormat="1" ht="112.5" customHeight="1" x14ac:dyDescent="0.25">
      <c r="A30" s="150">
        <v>6</v>
      </c>
      <c r="B30" s="150" t="s">
        <v>424</v>
      </c>
      <c r="C30" s="150" t="s">
        <v>424</v>
      </c>
      <c r="D30" s="150" t="s">
        <v>424</v>
      </c>
      <c r="E30" s="150" t="s">
        <v>424</v>
      </c>
      <c r="F30" s="150" t="s">
        <v>424</v>
      </c>
      <c r="G30" s="150" t="s">
        <v>424</v>
      </c>
      <c r="H30" s="150" t="s">
        <v>424</v>
      </c>
      <c r="I30" s="150" t="s">
        <v>424</v>
      </c>
      <c r="J30" s="150" t="s">
        <v>424</v>
      </c>
      <c r="K30" s="150" t="s">
        <v>424</v>
      </c>
      <c r="L30" s="150" t="s">
        <v>424</v>
      </c>
      <c r="M30" s="150" t="s">
        <v>424</v>
      </c>
      <c r="N30" s="150" t="s">
        <v>424</v>
      </c>
      <c r="O30" s="150" t="s">
        <v>424</v>
      </c>
      <c r="P30" s="150" t="s">
        <v>424</v>
      </c>
      <c r="Q30" s="150" t="s">
        <v>424</v>
      </c>
      <c r="R30" s="150" t="s">
        <v>424</v>
      </c>
      <c r="S30" s="150" t="s">
        <v>424</v>
      </c>
      <c r="T30" s="150" t="s">
        <v>424</v>
      </c>
    </row>
    <row r="31" spans="1:20" s="151" customFormat="1" ht="112.5" customHeight="1" x14ac:dyDescent="0.25">
      <c r="A31" s="150">
        <v>7</v>
      </c>
      <c r="B31" s="150" t="s">
        <v>424</v>
      </c>
      <c r="C31" s="150" t="s">
        <v>424</v>
      </c>
      <c r="D31" s="150" t="s">
        <v>424</v>
      </c>
      <c r="E31" s="150" t="s">
        <v>424</v>
      </c>
      <c r="F31" s="150" t="s">
        <v>424</v>
      </c>
      <c r="G31" s="150" t="s">
        <v>424</v>
      </c>
      <c r="H31" s="150" t="s">
        <v>424</v>
      </c>
      <c r="I31" s="150" t="s">
        <v>424</v>
      </c>
      <c r="J31" s="150" t="s">
        <v>424</v>
      </c>
      <c r="K31" s="150" t="s">
        <v>424</v>
      </c>
      <c r="L31" s="150" t="s">
        <v>424</v>
      </c>
      <c r="M31" s="150" t="s">
        <v>424</v>
      </c>
      <c r="N31" s="150" t="s">
        <v>424</v>
      </c>
      <c r="O31" s="150" t="s">
        <v>424</v>
      </c>
      <c r="P31" s="150" t="s">
        <v>424</v>
      </c>
      <c r="Q31" s="150" t="s">
        <v>424</v>
      </c>
      <c r="R31" s="150" t="s">
        <v>424</v>
      </c>
      <c r="S31" s="150" t="s">
        <v>424</v>
      </c>
      <c r="T31" s="150" t="s">
        <v>424</v>
      </c>
    </row>
    <row r="32" spans="1:20" s="151" customFormat="1" x14ac:dyDescent="0.25">
      <c r="A32" s="150">
        <v>8</v>
      </c>
      <c r="B32" s="150" t="s">
        <v>424</v>
      </c>
      <c r="C32" s="150" t="s">
        <v>424</v>
      </c>
      <c r="D32" s="150" t="s">
        <v>424</v>
      </c>
      <c r="E32" s="150" t="s">
        <v>424</v>
      </c>
      <c r="F32" s="150" t="s">
        <v>424</v>
      </c>
      <c r="G32" s="150" t="s">
        <v>424</v>
      </c>
      <c r="H32" s="150" t="s">
        <v>424</v>
      </c>
      <c r="I32" s="150" t="s">
        <v>424</v>
      </c>
      <c r="J32" s="150" t="s">
        <v>424</v>
      </c>
      <c r="K32" s="150" t="s">
        <v>424</v>
      </c>
      <c r="L32" s="150" t="s">
        <v>424</v>
      </c>
      <c r="M32" s="150" t="s">
        <v>424</v>
      </c>
      <c r="N32" s="150" t="s">
        <v>424</v>
      </c>
      <c r="O32" s="150" t="s">
        <v>424</v>
      </c>
      <c r="P32" s="150" t="s">
        <v>424</v>
      </c>
      <c r="Q32" s="150" t="s">
        <v>424</v>
      </c>
      <c r="R32" s="150" t="s">
        <v>424</v>
      </c>
      <c r="S32" s="150" t="s">
        <v>424</v>
      </c>
      <c r="T32" s="150" t="s">
        <v>424</v>
      </c>
    </row>
    <row r="33" spans="1:20" s="151" customFormat="1" x14ac:dyDescent="0.25">
      <c r="A33" s="150">
        <v>9</v>
      </c>
      <c r="B33" s="150" t="s">
        <v>424</v>
      </c>
      <c r="C33" s="150" t="s">
        <v>424</v>
      </c>
      <c r="D33" s="150" t="s">
        <v>424</v>
      </c>
      <c r="E33" s="150" t="s">
        <v>424</v>
      </c>
      <c r="F33" s="150" t="s">
        <v>424</v>
      </c>
      <c r="G33" s="150" t="s">
        <v>424</v>
      </c>
      <c r="H33" s="150" t="s">
        <v>424</v>
      </c>
      <c r="I33" s="150" t="s">
        <v>424</v>
      </c>
      <c r="J33" s="150" t="s">
        <v>424</v>
      </c>
      <c r="K33" s="150" t="s">
        <v>424</v>
      </c>
      <c r="L33" s="150" t="s">
        <v>424</v>
      </c>
      <c r="M33" s="150" t="s">
        <v>424</v>
      </c>
      <c r="N33" s="150" t="s">
        <v>424</v>
      </c>
      <c r="O33" s="150" t="s">
        <v>424</v>
      </c>
      <c r="P33" s="150" t="s">
        <v>424</v>
      </c>
      <c r="Q33" s="150" t="s">
        <v>424</v>
      </c>
      <c r="R33" s="150" t="s">
        <v>424</v>
      </c>
      <c r="S33" s="150" t="s">
        <v>424</v>
      </c>
      <c r="T33" s="150" t="s">
        <v>424</v>
      </c>
    </row>
    <row r="34" spans="1:20" s="151" customFormat="1" x14ac:dyDescent="0.25">
      <c r="A34" s="150">
        <v>10</v>
      </c>
      <c r="B34" s="150" t="s">
        <v>424</v>
      </c>
      <c r="C34" s="150" t="s">
        <v>424</v>
      </c>
      <c r="D34" s="150" t="s">
        <v>424</v>
      </c>
      <c r="E34" s="150" t="s">
        <v>424</v>
      </c>
      <c r="F34" s="150" t="s">
        <v>424</v>
      </c>
      <c r="G34" s="150" t="s">
        <v>424</v>
      </c>
      <c r="H34" s="150" t="s">
        <v>424</v>
      </c>
      <c r="I34" s="150" t="s">
        <v>424</v>
      </c>
      <c r="J34" s="150" t="s">
        <v>424</v>
      </c>
      <c r="K34" s="150" t="s">
        <v>424</v>
      </c>
      <c r="L34" s="150" t="s">
        <v>424</v>
      </c>
      <c r="M34" s="150" t="s">
        <v>424</v>
      </c>
      <c r="N34" s="150" t="s">
        <v>424</v>
      </c>
      <c r="O34" s="150" t="s">
        <v>424</v>
      </c>
      <c r="P34" s="150" t="s">
        <v>424</v>
      </c>
      <c r="Q34" s="150" t="s">
        <v>424</v>
      </c>
      <c r="R34" s="150" t="s">
        <v>424</v>
      </c>
      <c r="S34" s="150" t="s">
        <v>424</v>
      </c>
      <c r="T34" s="150" t="s">
        <v>424</v>
      </c>
    </row>
    <row r="35" spans="1:20" s="151" customFormat="1" x14ac:dyDescent="0.25">
      <c r="A35" s="150">
        <v>11</v>
      </c>
      <c r="B35" s="150" t="s">
        <v>424</v>
      </c>
      <c r="C35" s="150" t="s">
        <v>424</v>
      </c>
      <c r="D35" s="150" t="s">
        <v>424</v>
      </c>
      <c r="E35" s="150" t="s">
        <v>424</v>
      </c>
      <c r="F35" s="150" t="s">
        <v>424</v>
      </c>
      <c r="G35" s="150" t="s">
        <v>424</v>
      </c>
      <c r="H35" s="150" t="s">
        <v>424</v>
      </c>
      <c r="I35" s="150" t="s">
        <v>424</v>
      </c>
      <c r="J35" s="150" t="s">
        <v>424</v>
      </c>
      <c r="K35" s="150" t="s">
        <v>424</v>
      </c>
      <c r="L35" s="150" t="s">
        <v>424</v>
      </c>
      <c r="M35" s="150" t="s">
        <v>424</v>
      </c>
      <c r="N35" s="150" t="s">
        <v>424</v>
      </c>
      <c r="O35" s="150" t="s">
        <v>424</v>
      </c>
      <c r="P35" s="150" t="s">
        <v>424</v>
      </c>
      <c r="Q35" s="150" t="s">
        <v>424</v>
      </c>
      <c r="R35" s="150" t="s">
        <v>424</v>
      </c>
      <c r="S35" s="150" t="s">
        <v>424</v>
      </c>
      <c r="T35" s="150" t="s">
        <v>424</v>
      </c>
    </row>
    <row r="36" spans="1:20" s="151" customFormat="1" x14ac:dyDescent="0.25">
      <c r="A36" s="150">
        <v>12</v>
      </c>
      <c r="B36" s="150" t="s">
        <v>424</v>
      </c>
      <c r="C36" s="150" t="s">
        <v>424</v>
      </c>
      <c r="D36" s="150" t="s">
        <v>424</v>
      </c>
      <c r="E36" s="150" t="s">
        <v>424</v>
      </c>
      <c r="F36" s="150" t="s">
        <v>424</v>
      </c>
      <c r="G36" s="150" t="s">
        <v>424</v>
      </c>
      <c r="H36" s="150" t="s">
        <v>424</v>
      </c>
      <c r="I36" s="150" t="s">
        <v>424</v>
      </c>
      <c r="J36" s="150" t="s">
        <v>424</v>
      </c>
      <c r="K36" s="150" t="s">
        <v>424</v>
      </c>
      <c r="L36" s="150" t="s">
        <v>424</v>
      </c>
      <c r="M36" s="150" t="s">
        <v>424</v>
      </c>
      <c r="N36" s="150" t="s">
        <v>424</v>
      </c>
      <c r="O36" s="150" t="s">
        <v>424</v>
      </c>
      <c r="P36" s="150" t="s">
        <v>424</v>
      </c>
      <c r="Q36" s="150" t="s">
        <v>424</v>
      </c>
      <c r="R36" s="150" t="s">
        <v>424</v>
      </c>
      <c r="S36" s="150" t="s">
        <v>424</v>
      </c>
      <c r="T36" s="150" t="s">
        <v>424</v>
      </c>
    </row>
    <row r="37" spans="1:20" s="151" customFormat="1" x14ac:dyDescent="0.25">
      <c r="A37" s="150">
        <v>13</v>
      </c>
      <c r="B37" s="150" t="s">
        <v>424</v>
      </c>
      <c r="C37" s="150" t="s">
        <v>424</v>
      </c>
      <c r="D37" s="150" t="s">
        <v>424</v>
      </c>
      <c r="E37" s="150" t="s">
        <v>424</v>
      </c>
      <c r="F37" s="150" t="s">
        <v>424</v>
      </c>
      <c r="G37" s="150" t="s">
        <v>424</v>
      </c>
      <c r="H37" s="150" t="s">
        <v>424</v>
      </c>
      <c r="I37" s="150" t="s">
        <v>424</v>
      </c>
      <c r="J37" s="150" t="s">
        <v>424</v>
      </c>
      <c r="K37" s="150" t="s">
        <v>424</v>
      </c>
      <c r="L37" s="150" t="s">
        <v>424</v>
      </c>
      <c r="M37" s="150" t="s">
        <v>424</v>
      </c>
      <c r="N37" s="150" t="s">
        <v>424</v>
      </c>
      <c r="O37" s="150" t="s">
        <v>424</v>
      </c>
      <c r="P37" s="150" t="s">
        <v>424</v>
      </c>
      <c r="Q37" s="150" t="s">
        <v>424</v>
      </c>
      <c r="R37" s="150" t="s">
        <v>424</v>
      </c>
      <c r="S37" s="150" t="s">
        <v>424</v>
      </c>
      <c r="T37" s="150" t="s">
        <v>424</v>
      </c>
    </row>
    <row r="38" spans="1:20" s="151" customFormat="1" x14ac:dyDescent="0.25">
      <c r="A38" s="150">
        <v>14</v>
      </c>
      <c r="B38" s="150" t="s">
        <v>424</v>
      </c>
      <c r="C38" s="150" t="s">
        <v>424</v>
      </c>
      <c r="D38" s="150" t="s">
        <v>424</v>
      </c>
      <c r="E38" s="150" t="s">
        <v>424</v>
      </c>
      <c r="F38" s="150" t="s">
        <v>424</v>
      </c>
      <c r="G38" s="150" t="s">
        <v>424</v>
      </c>
      <c r="H38" s="150" t="s">
        <v>424</v>
      </c>
      <c r="I38" s="150" t="s">
        <v>424</v>
      </c>
      <c r="J38" s="150" t="s">
        <v>424</v>
      </c>
      <c r="K38" s="150" t="s">
        <v>424</v>
      </c>
      <c r="L38" s="150" t="s">
        <v>424</v>
      </c>
      <c r="M38" s="150" t="s">
        <v>424</v>
      </c>
      <c r="N38" s="150" t="s">
        <v>424</v>
      </c>
      <c r="O38" s="150" t="s">
        <v>424</v>
      </c>
      <c r="P38" s="150" t="s">
        <v>424</v>
      </c>
      <c r="Q38" s="150" t="s">
        <v>424</v>
      </c>
      <c r="R38" s="150" t="s">
        <v>424</v>
      </c>
      <c r="S38" s="150" t="s">
        <v>424</v>
      </c>
      <c r="T38" s="150" t="s">
        <v>424</v>
      </c>
    </row>
    <row r="39" spans="1:20" s="151" customFormat="1" x14ac:dyDescent="0.25">
      <c r="A39" s="150">
        <v>15</v>
      </c>
      <c r="B39" s="150" t="s">
        <v>424</v>
      </c>
      <c r="C39" s="150" t="s">
        <v>424</v>
      </c>
      <c r="D39" s="150" t="s">
        <v>424</v>
      </c>
      <c r="E39" s="150" t="s">
        <v>424</v>
      </c>
      <c r="F39" s="150" t="s">
        <v>424</v>
      </c>
      <c r="G39" s="150" t="s">
        <v>424</v>
      </c>
      <c r="H39" s="150" t="s">
        <v>424</v>
      </c>
      <c r="I39" s="150" t="s">
        <v>424</v>
      </c>
      <c r="J39" s="150" t="s">
        <v>424</v>
      </c>
      <c r="K39" s="150" t="s">
        <v>424</v>
      </c>
      <c r="L39" s="150" t="s">
        <v>424</v>
      </c>
      <c r="M39" s="150" t="s">
        <v>424</v>
      </c>
      <c r="N39" s="150" t="s">
        <v>424</v>
      </c>
      <c r="O39" s="150" t="s">
        <v>424</v>
      </c>
      <c r="P39" s="150" t="s">
        <v>424</v>
      </c>
      <c r="Q39" s="150" t="s">
        <v>424</v>
      </c>
      <c r="R39" s="150" t="s">
        <v>424</v>
      </c>
      <c r="S39" s="150" t="s">
        <v>424</v>
      </c>
      <c r="T39" s="150" t="s">
        <v>424</v>
      </c>
    </row>
    <row r="40" spans="1:20" s="151" customFormat="1" x14ac:dyDescent="0.25">
      <c r="A40" s="150">
        <v>16</v>
      </c>
      <c r="B40" s="150" t="s">
        <v>424</v>
      </c>
      <c r="C40" s="150" t="s">
        <v>424</v>
      </c>
      <c r="D40" s="150" t="s">
        <v>424</v>
      </c>
      <c r="E40" s="150" t="s">
        <v>424</v>
      </c>
      <c r="F40" s="150" t="s">
        <v>424</v>
      </c>
      <c r="G40" s="150" t="s">
        <v>424</v>
      </c>
      <c r="H40" s="150" t="s">
        <v>424</v>
      </c>
      <c r="I40" s="150" t="s">
        <v>424</v>
      </c>
      <c r="J40" s="150" t="s">
        <v>424</v>
      </c>
      <c r="K40" s="150" t="s">
        <v>424</v>
      </c>
      <c r="L40" s="150" t="s">
        <v>424</v>
      </c>
      <c r="M40" s="150" t="s">
        <v>424</v>
      </c>
      <c r="N40" s="150" t="s">
        <v>424</v>
      </c>
      <c r="O40" s="150" t="s">
        <v>424</v>
      </c>
      <c r="P40" s="150" t="s">
        <v>424</v>
      </c>
      <c r="Q40" s="150" t="s">
        <v>424</v>
      </c>
      <c r="R40" s="150" t="s">
        <v>424</v>
      </c>
      <c r="S40" s="150" t="s">
        <v>424</v>
      </c>
      <c r="T40" s="150" t="s">
        <v>424</v>
      </c>
    </row>
    <row r="41" spans="1:20" s="151" customFormat="1" x14ac:dyDescent="0.25">
      <c r="A41" s="150">
        <v>17</v>
      </c>
      <c r="B41" s="150" t="s">
        <v>424</v>
      </c>
      <c r="C41" s="150" t="s">
        <v>424</v>
      </c>
      <c r="D41" s="150" t="s">
        <v>424</v>
      </c>
      <c r="E41" s="150" t="s">
        <v>424</v>
      </c>
      <c r="F41" s="150" t="s">
        <v>424</v>
      </c>
      <c r="G41" s="150" t="s">
        <v>424</v>
      </c>
      <c r="H41" s="150" t="s">
        <v>424</v>
      </c>
      <c r="I41" s="150" t="s">
        <v>424</v>
      </c>
      <c r="J41" s="150" t="s">
        <v>424</v>
      </c>
      <c r="K41" s="150" t="s">
        <v>424</v>
      </c>
      <c r="L41" s="150" t="s">
        <v>424</v>
      </c>
      <c r="M41" s="150" t="s">
        <v>424</v>
      </c>
      <c r="N41" s="150" t="s">
        <v>424</v>
      </c>
      <c r="O41" s="150" t="s">
        <v>424</v>
      </c>
      <c r="P41" s="150" t="s">
        <v>424</v>
      </c>
      <c r="Q41" s="150" t="s">
        <v>424</v>
      </c>
      <c r="R41" s="150" t="s">
        <v>424</v>
      </c>
      <c r="S41" s="150" t="s">
        <v>424</v>
      </c>
      <c r="T41" s="150" t="s">
        <v>424</v>
      </c>
    </row>
    <row r="42" spans="1:20" s="151" customFormat="1" x14ac:dyDescent="0.25">
      <c r="A42" s="150">
        <v>18</v>
      </c>
      <c r="B42" s="150" t="s">
        <v>424</v>
      </c>
      <c r="C42" s="150" t="s">
        <v>424</v>
      </c>
      <c r="D42" s="150" t="s">
        <v>424</v>
      </c>
      <c r="E42" s="150" t="s">
        <v>424</v>
      </c>
      <c r="F42" s="150" t="s">
        <v>424</v>
      </c>
      <c r="G42" s="150" t="s">
        <v>424</v>
      </c>
      <c r="H42" s="150" t="s">
        <v>424</v>
      </c>
      <c r="I42" s="150" t="s">
        <v>424</v>
      </c>
      <c r="J42" s="150" t="s">
        <v>424</v>
      </c>
      <c r="K42" s="150" t="s">
        <v>424</v>
      </c>
      <c r="L42" s="150" t="s">
        <v>424</v>
      </c>
      <c r="M42" s="150" t="s">
        <v>424</v>
      </c>
      <c r="N42" s="150" t="s">
        <v>424</v>
      </c>
      <c r="O42" s="150" t="s">
        <v>424</v>
      </c>
      <c r="P42" s="150" t="s">
        <v>424</v>
      </c>
      <c r="Q42" s="150" t="s">
        <v>424</v>
      </c>
      <c r="R42" s="150" t="s">
        <v>424</v>
      </c>
      <c r="S42" s="150" t="s">
        <v>424</v>
      </c>
      <c r="T42" s="150" t="s">
        <v>424</v>
      </c>
    </row>
    <row r="43" spans="1:20" s="151" customFormat="1" x14ac:dyDescent="0.25">
      <c r="A43" s="150">
        <v>19</v>
      </c>
      <c r="B43" s="150" t="s">
        <v>424</v>
      </c>
      <c r="C43" s="150" t="s">
        <v>424</v>
      </c>
      <c r="D43" s="150" t="s">
        <v>424</v>
      </c>
      <c r="E43" s="150" t="s">
        <v>424</v>
      </c>
      <c r="F43" s="150" t="s">
        <v>424</v>
      </c>
      <c r="G43" s="150" t="s">
        <v>424</v>
      </c>
      <c r="H43" s="150" t="s">
        <v>424</v>
      </c>
      <c r="I43" s="150" t="s">
        <v>424</v>
      </c>
      <c r="J43" s="150" t="s">
        <v>424</v>
      </c>
      <c r="K43" s="150" t="s">
        <v>424</v>
      </c>
      <c r="L43" s="150" t="s">
        <v>424</v>
      </c>
      <c r="M43" s="150" t="s">
        <v>424</v>
      </c>
      <c r="N43" s="150" t="s">
        <v>424</v>
      </c>
      <c r="O43" s="150" t="s">
        <v>424</v>
      </c>
      <c r="P43" s="150" t="s">
        <v>424</v>
      </c>
      <c r="Q43" s="150" t="s">
        <v>424</v>
      </c>
      <c r="R43" s="150" t="s">
        <v>424</v>
      </c>
      <c r="S43" s="150" t="s">
        <v>424</v>
      </c>
      <c r="T43" s="150" t="s">
        <v>424</v>
      </c>
    </row>
    <row r="44" spans="1:20" s="151" customFormat="1" x14ac:dyDescent="0.25">
      <c r="A44" s="150">
        <v>20</v>
      </c>
      <c r="B44" s="150" t="s">
        <v>424</v>
      </c>
      <c r="C44" s="150" t="s">
        <v>424</v>
      </c>
      <c r="D44" s="150" t="s">
        <v>424</v>
      </c>
      <c r="E44" s="150" t="s">
        <v>424</v>
      </c>
      <c r="F44" s="150" t="s">
        <v>424</v>
      </c>
      <c r="G44" s="150" t="s">
        <v>424</v>
      </c>
      <c r="H44" s="150" t="s">
        <v>424</v>
      </c>
      <c r="I44" s="150" t="s">
        <v>424</v>
      </c>
      <c r="J44" s="150" t="s">
        <v>424</v>
      </c>
      <c r="K44" s="150" t="s">
        <v>424</v>
      </c>
      <c r="L44" s="150" t="s">
        <v>424</v>
      </c>
      <c r="M44" s="150" t="s">
        <v>424</v>
      </c>
      <c r="N44" s="150" t="s">
        <v>424</v>
      </c>
      <c r="O44" s="150" t="s">
        <v>424</v>
      </c>
      <c r="P44" s="150" t="s">
        <v>424</v>
      </c>
      <c r="Q44" s="150" t="s">
        <v>424</v>
      </c>
      <c r="R44" s="150" t="s">
        <v>424</v>
      </c>
      <c r="S44" s="150" t="s">
        <v>424</v>
      </c>
      <c r="T44" s="150" t="s">
        <v>424</v>
      </c>
    </row>
    <row r="45" spans="1:20" s="151" customFormat="1" x14ac:dyDescent="0.25">
      <c r="A45" s="150">
        <v>21</v>
      </c>
      <c r="B45" s="150" t="s">
        <v>424</v>
      </c>
      <c r="C45" s="150" t="s">
        <v>424</v>
      </c>
      <c r="D45" s="150" t="s">
        <v>424</v>
      </c>
      <c r="E45" s="150" t="s">
        <v>424</v>
      </c>
      <c r="F45" s="150" t="s">
        <v>424</v>
      </c>
      <c r="G45" s="150" t="s">
        <v>424</v>
      </c>
      <c r="H45" s="150" t="s">
        <v>424</v>
      </c>
      <c r="I45" s="150" t="s">
        <v>424</v>
      </c>
      <c r="J45" s="150" t="s">
        <v>424</v>
      </c>
      <c r="K45" s="150" t="s">
        <v>424</v>
      </c>
      <c r="L45" s="150" t="s">
        <v>424</v>
      </c>
      <c r="M45" s="150" t="s">
        <v>424</v>
      </c>
      <c r="N45" s="150" t="s">
        <v>424</v>
      </c>
      <c r="O45" s="150" t="s">
        <v>424</v>
      </c>
      <c r="P45" s="150" t="s">
        <v>424</v>
      </c>
      <c r="Q45" s="150" t="s">
        <v>424</v>
      </c>
      <c r="R45" s="150" t="s">
        <v>424</v>
      </c>
      <c r="S45" s="150" t="s">
        <v>424</v>
      </c>
      <c r="T45" s="150" t="s">
        <v>424</v>
      </c>
    </row>
    <row r="46" spans="1:20" s="151" customFormat="1" x14ac:dyDescent="0.25">
      <c r="A46" s="150">
        <v>22</v>
      </c>
      <c r="B46" s="150" t="s">
        <v>424</v>
      </c>
      <c r="C46" s="150" t="s">
        <v>424</v>
      </c>
      <c r="D46" s="150" t="s">
        <v>424</v>
      </c>
      <c r="E46" s="150" t="s">
        <v>424</v>
      </c>
      <c r="F46" s="150" t="s">
        <v>424</v>
      </c>
      <c r="G46" s="150" t="s">
        <v>424</v>
      </c>
      <c r="H46" s="150" t="s">
        <v>424</v>
      </c>
      <c r="I46" s="150" t="s">
        <v>424</v>
      </c>
      <c r="J46" s="150" t="s">
        <v>424</v>
      </c>
      <c r="K46" s="150" t="s">
        <v>424</v>
      </c>
      <c r="L46" s="150" t="s">
        <v>424</v>
      </c>
      <c r="M46" s="150" t="s">
        <v>424</v>
      </c>
      <c r="N46" s="150" t="s">
        <v>424</v>
      </c>
      <c r="O46" s="150" t="s">
        <v>424</v>
      </c>
      <c r="P46" s="150" t="s">
        <v>424</v>
      </c>
      <c r="Q46" s="150" t="s">
        <v>424</v>
      </c>
      <c r="R46" s="150" t="s">
        <v>424</v>
      </c>
      <c r="S46" s="150" t="s">
        <v>424</v>
      </c>
      <c r="T46" s="150" t="s">
        <v>424</v>
      </c>
    </row>
    <row r="47" spans="1:20" s="151" customFormat="1" x14ac:dyDescent="0.25">
      <c r="A47" s="150">
        <v>23</v>
      </c>
      <c r="B47" s="150" t="s">
        <v>424</v>
      </c>
      <c r="C47" s="150" t="s">
        <v>424</v>
      </c>
      <c r="D47" s="150" t="s">
        <v>424</v>
      </c>
      <c r="E47" s="150" t="s">
        <v>424</v>
      </c>
      <c r="F47" s="150" t="s">
        <v>424</v>
      </c>
      <c r="G47" s="150" t="s">
        <v>424</v>
      </c>
      <c r="H47" s="150" t="s">
        <v>424</v>
      </c>
      <c r="I47" s="150" t="s">
        <v>424</v>
      </c>
      <c r="J47" s="150" t="s">
        <v>424</v>
      </c>
      <c r="K47" s="150" t="s">
        <v>424</v>
      </c>
      <c r="L47" s="150" t="s">
        <v>424</v>
      </c>
      <c r="M47" s="150" t="s">
        <v>424</v>
      </c>
      <c r="N47" s="150" t="s">
        <v>424</v>
      </c>
      <c r="O47" s="150" t="s">
        <v>424</v>
      </c>
      <c r="P47" s="150" t="s">
        <v>424</v>
      </c>
      <c r="Q47" s="150" t="s">
        <v>424</v>
      </c>
      <c r="R47" s="150" t="s">
        <v>424</v>
      </c>
      <c r="S47" s="150" t="s">
        <v>424</v>
      </c>
      <c r="T47" s="150" t="s">
        <v>424</v>
      </c>
    </row>
    <row r="48" spans="1:20" s="151" customFormat="1" x14ac:dyDescent="0.25">
      <c r="A48" s="150">
        <v>24</v>
      </c>
      <c r="B48" s="150" t="s">
        <v>424</v>
      </c>
      <c r="C48" s="150" t="s">
        <v>424</v>
      </c>
      <c r="D48" s="150" t="s">
        <v>424</v>
      </c>
      <c r="E48" s="150" t="s">
        <v>424</v>
      </c>
      <c r="F48" s="150" t="s">
        <v>424</v>
      </c>
      <c r="G48" s="150" t="s">
        <v>424</v>
      </c>
      <c r="H48" s="150" t="s">
        <v>424</v>
      </c>
      <c r="I48" s="150" t="s">
        <v>424</v>
      </c>
      <c r="J48" s="150" t="s">
        <v>424</v>
      </c>
      <c r="K48" s="150" t="s">
        <v>424</v>
      </c>
      <c r="L48" s="150" t="s">
        <v>424</v>
      </c>
      <c r="M48" s="150" t="s">
        <v>424</v>
      </c>
      <c r="N48" s="150" t="s">
        <v>424</v>
      </c>
      <c r="O48" s="150" t="s">
        <v>424</v>
      </c>
      <c r="P48" s="150" t="s">
        <v>424</v>
      </c>
      <c r="Q48" s="150" t="s">
        <v>424</v>
      </c>
      <c r="R48" s="150" t="s">
        <v>424</v>
      </c>
      <c r="S48" s="150" t="s">
        <v>424</v>
      </c>
      <c r="T48" s="150" t="s">
        <v>424</v>
      </c>
    </row>
    <row r="49" spans="1:113" s="151" customFormat="1" x14ac:dyDescent="0.25">
      <c r="A49" s="150">
        <v>25</v>
      </c>
      <c r="B49" s="150" t="s">
        <v>424</v>
      </c>
      <c r="C49" s="150" t="s">
        <v>424</v>
      </c>
      <c r="D49" s="150" t="s">
        <v>424</v>
      </c>
      <c r="E49" s="150" t="s">
        <v>424</v>
      </c>
      <c r="F49" s="150" t="s">
        <v>424</v>
      </c>
      <c r="G49" s="150" t="s">
        <v>424</v>
      </c>
      <c r="H49" s="150" t="s">
        <v>424</v>
      </c>
      <c r="I49" s="150" t="s">
        <v>424</v>
      </c>
      <c r="J49" s="150" t="s">
        <v>424</v>
      </c>
      <c r="K49" s="150" t="s">
        <v>424</v>
      </c>
      <c r="L49" s="150" t="s">
        <v>424</v>
      </c>
      <c r="M49" s="150" t="s">
        <v>424</v>
      </c>
      <c r="N49" s="150" t="s">
        <v>424</v>
      </c>
      <c r="O49" s="150" t="s">
        <v>424</v>
      </c>
      <c r="P49" s="150" t="s">
        <v>424</v>
      </c>
      <c r="Q49" s="150" t="s">
        <v>424</v>
      </c>
      <c r="R49" s="150" t="s">
        <v>424</v>
      </c>
      <c r="S49" s="150" t="s">
        <v>424</v>
      </c>
      <c r="T49" s="150" t="s">
        <v>424</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19" t="s">
        <v>418</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381</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E1" zoomScale="70" zoomScaleSheetLayoutView="70" workbookViewId="0">
      <selection activeCell="E12" sqref="E12:Y12"/>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421</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tr">
        <f>'1. паспорт местоположение'!$A$12</f>
        <v>M_00.0014.000014</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385</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392</v>
      </c>
      <c r="C21" s="339"/>
      <c r="D21" s="338" t="s">
        <v>394</v>
      </c>
      <c r="E21" s="339"/>
      <c r="F21" s="330" t="s">
        <v>92</v>
      </c>
      <c r="G21" s="332"/>
      <c r="H21" s="332"/>
      <c r="I21" s="331"/>
      <c r="J21" s="335" t="s">
        <v>395</v>
      </c>
      <c r="K21" s="338" t="s">
        <v>396</v>
      </c>
      <c r="L21" s="339"/>
      <c r="M21" s="338" t="s">
        <v>397</v>
      </c>
      <c r="N21" s="339"/>
      <c r="O21" s="338" t="s">
        <v>384</v>
      </c>
      <c r="P21" s="339"/>
      <c r="Q21" s="338" t="s">
        <v>125</v>
      </c>
      <c r="R21" s="339"/>
      <c r="S21" s="335" t="s">
        <v>124</v>
      </c>
      <c r="T21" s="335" t="s">
        <v>398</v>
      </c>
      <c r="U21" s="335" t="s">
        <v>393</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382</v>
      </c>
      <c r="Z22" s="66" t="s">
        <v>112</v>
      </c>
      <c r="AA22" s="66" t="s">
        <v>111</v>
      </c>
    </row>
    <row r="23" spans="1:27" ht="60" customHeight="1" x14ac:dyDescent="0.25">
      <c r="A23" s="337"/>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24" customHeight="1" x14ac:dyDescent="0.25">
      <c r="A25" s="72">
        <v>1</v>
      </c>
      <c r="B25" s="52" t="s">
        <v>424</v>
      </c>
      <c r="C25" s="52" t="s">
        <v>424</v>
      </c>
      <c r="D25" s="52" t="s">
        <v>424</v>
      </c>
      <c r="E25" s="52" t="s">
        <v>424</v>
      </c>
      <c r="F25" s="52" t="s">
        <v>424</v>
      </c>
      <c r="G25" s="52" t="s">
        <v>424</v>
      </c>
      <c r="H25" s="52" t="s">
        <v>424</v>
      </c>
      <c r="I25" s="52" t="s">
        <v>424</v>
      </c>
      <c r="J25" s="52" t="s">
        <v>424</v>
      </c>
      <c r="K25" s="52" t="s">
        <v>424</v>
      </c>
      <c r="L25" s="52" t="s">
        <v>424</v>
      </c>
      <c r="M25" s="52" t="s">
        <v>424</v>
      </c>
      <c r="N25" s="52" t="s">
        <v>424</v>
      </c>
      <c r="O25" s="52" t="s">
        <v>424</v>
      </c>
      <c r="P25" s="52" t="s">
        <v>424</v>
      </c>
      <c r="Q25" s="52" t="s">
        <v>424</v>
      </c>
      <c r="R25" s="52" t="s">
        <v>424</v>
      </c>
      <c r="S25" s="52" t="s">
        <v>424</v>
      </c>
      <c r="T25" s="52" t="s">
        <v>424</v>
      </c>
      <c r="U25" s="52" t="s">
        <v>424</v>
      </c>
      <c r="V25" s="52" t="s">
        <v>424</v>
      </c>
      <c r="W25" s="52" t="s">
        <v>424</v>
      </c>
      <c r="X25" s="52" t="s">
        <v>424</v>
      </c>
      <c r="Y25" s="52" t="s">
        <v>424</v>
      </c>
      <c r="Z25" s="52" t="s">
        <v>424</v>
      </c>
      <c r="AA25" s="52" t="s">
        <v>424</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A4"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2025 год</v>
      </c>
      <c r="B5" s="296"/>
      <c r="C5" s="29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M_00.0014.000014</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1" customFormat="1" ht="45.75" customHeight="1" x14ac:dyDescent="0.2">
      <c r="A15" s="343"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343"/>
      <c r="C15" s="343"/>
      <c r="D15" s="190"/>
      <c r="E15" s="190"/>
      <c r="F15" s="190"/>
      <c r="G15" s="190"/>
      <c r="H15" s="190"/>
      <c r="I15" s="190"/>
      <c r="J15" s="190"/>
      <c r="K15" s="190"/>
      <c r="L15" s="190"/>
      <c r="M15" s="190"/>
      <c r="N15" s="190"/>
      <c r="O15" s="190"/>
      <c r="P15" s="190"/>
      <c r="Q15" s="190"/>
      <c r="R15" s="190"/>
      <c r="S15" s="190"/>
      <c r="T15" s="190"/>
      <c r="U15" s="190"/>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390</v>
      </c>
      <c r="C22" s="28" t="s">
        <v>606</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607</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410</v>
      </c>
      <c r="C24" s="28" t="s">
        <v>608</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411</v>
      </c>
      <c r="C25" s="28" t="s">
        <v>609</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198</v>
      </c>
      <c r="C26" s="28" t="s">
        <v>610</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391</v>
      </c>
      <c r="C27" s="28" t="s">
        <v>611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44757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48">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612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F1" zoomScale="70" zoomScaleNormal="80" zoomScaleSheetLayoutView="7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2"/>
      <c r="AB8" s="122"/>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10" t="str">
        <f>'1. паспорт местоположение'!A12:C12</f>
        <v>M_00.0014.000014</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2"/>
      <c r="AB11" s="122"/>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3"/>
      <c r="AB12" s="12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2"/>
      <c r="AB14" s="122"/>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3"/>
      <c r="AB15" s="123"/>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1"/>
      <c r="AB16" s="13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1"/>
      <c r="AB17" s="131"/>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1"/>
      <c r="AB18" s="131"/>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1"/>
      <c r="AB19" s="131"/>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2"/>
      <c r="AB20" s="13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2"/>
      <c r="AB21" s="132"/>
    </row>
    <row r="22" spans="1:28" x14ac:dyDescent="0.25">
      <c r="A22" s="345" t="s">
        <v>409</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3"/>
      <c r="AB22" s="13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63" t="s">
        <v>201</v>
      </c>
      <c r="B24" s="64" t="s">
        <v>208</v>
      </c>
      <c r="C24" s="63" t="s">
        <v>290</v>
      </c>
      <c r="D24" s="63" t="s">
        <v>202</v>
      </c>
      <c r="E24" s="63" t="s">
        <v>291</v>
      </c>
      <c r="F24" s="63" t="s">
        <v>293</v>
      </c>
      <c r="G24" s="63" t="s">
        <v>292</v>
      </c>
      <c r="H24" s="63" t="s">
        <v>203</v>
      </c>
      <c r="I24" s="63" t="s">
        <v>294</v>
      </c>
      <c r="J24" s="63" t="s">
        <v>209</v>
      </c>
      <c r="K24" s="64" t="s">
        <v>207</v>
      </c>
      <c r="L24" s="64" t="s">
        <v>204</v>
      </c>
      <c r="M24" s="65" t="s">
        <v>216</v>
      </c>
      <c r="N24" s="64" t="s">
        <v>419</v>
      </c>
      <c r="O24" s="63" t="s">
        <v>214</v>
      </c>
      <c r="P24" s="63" t="s">
        <v>215</v>
      </c>
      <c r="Q24" s="63" t="s">
        <v>213</v>
      </c>
      <c r="R24" s="63" t="s">
        <v>203</v>
      </c>
      <c r="S24" s="63" t="s">
        <v>212</v>
      </c>
      <c r="T24" s="63" t="s">
        <v>211</v>
      </c>
      <c r="U24" s="63" t="s">
        <v>289</v>
      </c>
      <c r="V24" s="63" t="s">
        <v>213</v>
      </c>
      <c r="W24" s="73" t="s">
        <v>206</v>
      </c>
      <c r="X24" s="73" t="s">
        <v>218</v>
      </c>
      <c r="Y24" s="73" t="s">
        <v>219</v>
      </c>
      <c r="Z24" s="75" t="s">
        <v>217</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424</v>
      </c>
      <c r="B26" s="62" t="s">
        <v>424</v>
      </c>
      <c r="C26" s="62" t="s">
        <v>424</v>
      </c>
      <c r="D26" s="62" t="s">
        <v>424</v>
      </c>
      <c r="E26" s="62" t="s">
        <v>424</v>
      </c>
      <c r="F26" s="62" t="s">
        <v>424</v>
      </c>
      <c r="G26" s="62" t="s">
        <v>424</v>
      </c>
      <c r="H26" s="62" t="s">
        <v>424</v>
      </c>
      <c r="I26" s="62" t="s">
        <v>424</v>
      </c>
      <c r="J26" s="62" t="s">
        <v>424</v>
      </c>
      <c r="K26" s="62" t="s">
        <v>424</v>
      </c>
      <c r="L26" s="62" t="s">
        <v>424</v>
      </c>
      <c r="M26" s="62" t="s">
        <v>424</v>
      </c>
      <c r="N26" s="62" t="s">
        <v>424</v>
      </c>
      <c r="O26" s="62" t="s">
        <v>424</v>
      </c>
      <c r="P26" s="62" t="s">
        <v>424</v>
      </c>
      <c r="Q26" s="62" t="s">
        <v>424</v>
      </c>
      <c r="R26" s="62" t="s">
        <v>424</v>
      </c>
      <c r="S26" s="62" t="s">
        <v>424</v>
      </c>
      <c r="T26" s="62" t="s">
        <v>424</v>
      </c>
      <c r="U26" s="62" t="s">
        <v>424</v>
      </c>
      <c r="V26" s="62" t="s">
        <v>424</v>
      </c>
      <c r="W26" s="62" t="s">
        <v>424</v>
      </c>
      <c r="X26" s="62" t="s">
        <v>424</v>
      </c>
      <c r="Y26" s="62" t="s">
        <v>424</v>
      </c>
      <c r="Z26" s="62" t="s">
        <v>424</v>
      </c>
    </row>
    <row r="30" spans="1:28" x14ac:dyDescent="0.25">
      <c r="A30"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M_00.0014.000014</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386</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199</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424</v>
      </c>
      <c r="B22" s="38" t="s">
        <v>424</v>
      </c>
      <c r="C22" s="38" t="s">
        <v>424</v>
      </c>
      <c r="D22" s="38" t="s">
        <v>424</v>
      </c>
      <c r="E22" s="38" t="s">
        <v>424</v>
      </c>
      <c r="F22" s="38" t="s">
        <v>424</v>
      </c>
      <c r="G22" s="38" t="s">
        <v>424</v>
      </c>
      <c r="H22" s="38" t="s">
        <v>424</v>
      </c>
      <c r="I22" s="38" t="s">
        <v>424</v>
      </c>
      <c r="J22" s="38" t="s">
        <v>424</v>
      </c>
      <c r="K22" s="38" t="s">
        <v>424</v>
      </c>
      <c r="L22" s="38" t="s">
        <v>424</v>
      </c>
      <c r="M22" s="38" t="s">
        <v>424</v>
      </c>
      <c r="N22" s="38" t="s">
        <v>424</v>
      </c>
      <c r="O22" s="38" t="s">
        <v>424</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70" zoomScaleSheetLayoutView="70"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286</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M_00.0014.000014</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387</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425" t="s">
        <v>285</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7"/>
      <c r="AN24" s="77"/>
      <c r="AO24" s="104"/>
      <c r="AP24" s="104"/>
      <c r="AQ24" s="104"/>
      <c r="AR24" s="104"/>
      <c r="AS24" s="83"/>
    </row>
    <row r="25" spans="1:45" ht="12.75" customHeight="1" x14ac:dyDescent="0.25">
      <c r="A25" s="400" t="s">
        <v>284</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424</v>
      </c>
      <c r="AL25" s="399"/>
      <c r="AM25" s="78"/>
      <c r="AN25" s="426" t="s">
        <v>283</v>
      </c>
      <c r="AO25" s="426"/>
      <c r="AP25" s="426"/>
      <c r="AQ25" s="424"/>
      <c r="AR25" s="424"/>
      <c r="AS25" s="83"/>
    </row>
    <row r="26" spans="1:45" ht="17.25" customHeight="1" x14ac:dyDescent="0.25">
      <c r="A26" s="366" t="s">
        <v>282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424</v>
      </c>
      <c r="AL26" s="403"/>
      <c r="AM26" s="78"/>
      <c r="AN26" s="412" t="s">
        <v>281</v>
      </c>
      <c r="AO26" s="413"/>
      <c r="AP26" s="414"/>
      <c r="AQ26" s="402" t="s">
        <v>424</v>
      </c>
      <c r="AR26" s="404"/>
      <c r="AS26" s="83"/>
    </row>
    <row r="27" spans="1:45" ht="17.25" customHeight="1" x14ac:dyDescent="0.25">
      <c r="A27" s="366" t="s">
        <v>280</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424</v>
      </c>
      <c r="AL27" s="403"/>
      <c r="AM27" s="78"/>
      <c r="AN27" s="412" t="s">
        <v>279</v>
      </c>
      <c r="AO27" s="413"/>
      <c r="AP27" s="414"/>
      <c r="AQ27" s="402" t="s">
        <v>424</v>
      </c>
      <c r="AR27" s="404"/>
      <c r="AS27" s="83"/>
    </row>
    <row r="28" spans="1:45" ht="27.75" customHeight="1" thickBot="1" x14ac:dyDescent="0.3">
      <c r="A28" s="415" t="s">
        <v>278</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424</v>
      </c>
      <c r="AL28" s="419"/>
      <c r="AM28" s="78"/>
      <c r="AN28" s="420" t="s">
        <v>277</v>
      </c>
      <c r="AO28" s="421"/>
      <c r="AP28" s="422"/>
      <c r="AQ28" s="402" t="s">
        <v>424</v>
      </c>
      <c r="AR28" s="404"/>
      <c r="AS28" s="83"/>
    </row>
    <row r="29" spans="1:45" ht="17.25" customHeight="1" x14ac:dyDescent="0.25">
      <c r="A29" s="405" t="s">
        <v>276</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424</v>
      </c>
      <c r="AL29" s="409"/>
      <c r="AM29" s="78"/>
      <c r="AN29" s="410"/>
      <c r="AO29" s="411"/>
      <c r="AP29" s="411"/>
      <c r="AQ29" s="402" t="s">
        <v>424</v>
      </c>
      <c r="AR29" s="403"/>
      <c r="AS29" s="83"/>
    </row>
    <row r="30" spans="1:45" ht="17.25" customHeight="1" x14ac:dyDescent="0.25">
      <c r="A30" s="366" t="s">
        <v>275</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424</v>
      </c>
      <c r="AL30" s="403"/>
      <c r="AM30" s="78"/>
      <c r="AS30" s="83"/>
    </row>
    <row r="31" spans="1:45" ht="17.25" customHeight="1" x14ac:dyDescent="0.25">
      <c r="A31" s="366" t="s">
        <v>274</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424</v>
      </c>
      <c r="AL31" s="403"/>
      <c r="AM31" s="78"/>
      <c r="AN31" s="78"/>
      <c r="AO31" s="103"/>
      <c r="AP31" s="103"/>
      <c r="AQ31" s="103"/>
      <c r="AR31" s="103"/>
      <c r="AS31" s="83"/>
    </row>
    <row r="32" spans="1:45" ht="17.25" customHeight="1" x14ac:dyDescent="0.25">
      <c r="A32" s="366" t="s">
        <v>249</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424</v>
      </c>
      <c r="AL32" s="403"/>
      <c r="AM32" s="78"/>
      <c r="AN32" s="78"/>
      <c r="AO32" s="78"/>
      <c r="AP32" s="78"/>
      <c r="AQ32" s="78"/>
      <c r="AR32" s="78"/>
      <c r="AS32" s="83"/>
    </row>
    <row r="33" spans="1:45" ht="17.25" customHeight="1" x14ac:dyDescent="0.25">
      <c r="A33" s="366" t="s">
        <v>273</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424</v>
      </c>
      <c r="AL33" s="403"/>
      <c r="AM33" s="78"/>
      <c r="AN33" s="78"/>
      <c r="AO33" s="78"/>
      <c r="AP33" s="78"/>
      <c r="AQ33" s="78"/>
      <c r="AR33" s="78"/>
      <c r="AS33" s="83"/>
    </row>
    <row r="34" spans="1:45" ht="17.25" customHeight="1" x14ac:dyDescent="0.25">
      <c r="A34" s="366" t="s">
        <v>272</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424</v>
      </c>
      <c r="AL34" s="403"/>
      <c r="AM34" s="78"/>
      <c r="AN34" s="78"/>
      <c r="AO34" s="78"/>
      <c r="AP34" s="78"/>
      <c r="AQ34" s="78"/>
      <c r="AR34" s="78"/>
      <c r="AS34" s="83"/>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8"/>
      <c r="AN35" s="78"/>
      <c r="AO35" s="78"/>
      <c r="AP35" s="78"/>
      <c r="AQ35" s="78"/>
      <c r="AR35" s="78"/>
      <c r="AS35" s="83"/>
    </row>
    <row r="36" spans="1:45" ht="17.25" customHeight="1" thickBot="1" x14ac:dyDescent="0.3">
      <c r="A36" s="384" t="s">
        <v>237</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424</v>
      </c>
      <c r="AL36" s="392"/>
      <c r="AM36" s="78"/>
      <c r="AN36" s="78"/>
      <c r="AO36" s="78"/>
      <c r="AP36" s="78"/>
      <c r="AQ36" s="78"/>
      <c r="AR36" s="78"/>
      <c r="AS36" s="83"/>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8"/>
      <c r="AN37" s="78"/>
      <c r="AO37" s="78"/>
      <c r="AP37" s="78"/>
      <c r="AQ37" s="78"/>
      <c r="AR37" s="78"/>
      <c r="AS37" s="83"/>
    </row>
    <row r="38" spans="1:45" ht="17.25" customHeight="1" x14ac:dyDescent="0.25">
      <c r="A38" s="366" t="s">
        <v>271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424</v>
      </c>
      <c r="AL38" s="368"/>
      <c r="AM38" s="78"/>
      <c r="AN38" s="78"/>
      <c r="AO38" s="78"/>
      <c r="AP38" s="78"/>
      <c r="AQ38" s="78"/>
      <c r="AR38" s="78"/>
      <c r="AS38" s="83"/>
    </row>
    <row r="39" spans="1:45" ht="17.25" customHeight="1" thickBot="1" x14ac:dyDescent="0.3">
      <c r="A39" s="384" t="s">
        <v>270</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424</v>
      </c>
      <c r="AL39" s="392"/>
      <c r="AM39" s="78"/>
      <c r="AN39" s="78"/>
      <c r="AO39" s="78"/>
      <c r="AP39" s="78"/>
      <c r="AQ39" s="78"/>
      <c r="AR39" s="78"/>
      <c r="AS39" s="83"/>
    </row>
    <row r="40" spans="1:45" ht="17.25" customHeight="1" x14ac:dyDescent="0.25">
      <c r="A40" s="400" t="s">
        <v>269</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424</v>
      </c>
      <c r="AL40" s="399"/>
      <c r="AM40" s="78"/>
      <c r="AN40" s="78"/>
      <c r="AO40" s="78"/>
      <c r="AP40" s="78"/>
      <c r="AQ40" s="78"/>
      <c r="AR40" s="78"/>
      <c r="AS40" s="83"/>
    </row>
    <row r="41" spans="1:45" ht="17.25" customHeight="1" x14ac:dyDescent="0.25">
      <c r="A41" s="366" t="s">
        <v>268</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424</v>
      </c>
      <c r="AL41" s="368"/>
      <c r="AM41" s="78"/>
      <c r="AN41" s="78"/>
      <c r="AO41" s="78"/>
      <c r="AP41" s="78"/>
      <c r="AQ41" s="78"/>
      <c r="AR41" s="78"/>
      <c r="AS41" s="83"/>
    </row>
    <row r="42" spans="1:45" ht="17.25" customHeight="1" x14ac:dyDescent="0.25">
      <c r="A42" s="366" t="s">
        <v>267</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424</v>
      </c>
      <c r="AL42" s="368"/>
      <c r="AM42" s="78"/>
      <c r="AN42" s="78"/>
      <c r="AO42" s="78"/>
      <c r="AP42" s="78"/>
      <c r="AQ42" s="78"/>
      <c r="AR42" s="78"/>
      <c r="AS42" s="83"/>
    </row>
    <row r="43" spans="1:45" ht="17.25" customHeight="1" x14ac:dyDescent="0.25">
      <c r="A43" s="366" t="s">
        <v>266</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424</v>
      </c>
      <c r="AL43" s="368"/>
      <c r="AM43" s="78"/>
      <c r="AN43" s="78"/>
      <c r="AO43" s="78"/>
      <c r="AP43" s="78"/>
      <c r="AQ43" s="78"/>
      <c r="AR43" s="78"/>
      <c r="AS43" s="83"/>
    </row>
    <row r="44" spans="1:45" ht="17.25" customHeight="1" x14ac:dyDescent="0.25">
      <c r="A44" s="366" t="s">
        <v>265</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424</v>
      </c>
      <c r="AL44" s="368"/>
      <c r="AM44" s="78"/>
      <c r="AN44" s="78"/>
      <c r="AO44" s="78"/>
      <c r="AP44" s="78"/>
      <c r="AQ44" s="78"/>
      <c r="AR44" s="78"/>
      <c r="AS44" s="83"/>
    </row>
    <row r="45" spans="1:45" ht="17.25" customHeight="1" x14ac:dyDescent="0.25">
      <c r="A45" s="366" t="s">
        <v>264</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424</v>
      </c>
      <c r="AL45" s="368"/>
      <c r="AM45" s="78"/>
      <c r="AN45" s="78"/>
      <c r="AO45" s="78"/>
      <c r="AP45" s="78"/>
      <c r="AQ45" s="78"/>
      <c r="AR45" s="78"/>
      <c r="AS45" s="83"/>
    </row>
    <row r="46" spans="1:45" ht="17.25" customHeight="1" thickBot="1" x14ac:dyDescent="0.3">
      <c r="A46" s="393" t="s">
        <v>263</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424</v>
      </c>
      <c r="AL46" s="395"/>
      <c r="AM46" s="78"/>
      <c r="AN46" s="78"/>
      <c r="AO46" s="78"/>
      <c r="AP46" s="78"/>
      <c r="AQ46" s="78"/>
      <c r="AR46" s="78"/>
      <c r="AS46" s="83"/>
    </row>
    <row r="47" spans="1:45" ht="24" customHeight="1" x14ac:dyDescent="0.25">
      <c r="A47" s="396" t="s">
        <v>262</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243</v>
      </c>
      <c r="AN47" s="383"/>
      <c r="AO47" s="91" t="s">
        <v>242</v>
      </c>
      <c r="AP47" s="91" t="s">
        <v>241</v>
      </c>
      <c r="AQ47" s="83"/>
    </row>
    <row r="48" spans="1:45" ht="12" customHeight="1" x14ac:dyDescent="0.25">
      <c r="A48" s="366" t="s">
        <v>261</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424</v>
      </c>
      <c r="AL48" s="368"/>
      <c r="AM48" s="368" t="s">
        <v>424</v>
      </c>
      <c r="AN48" s="368"/>
      <c r="AO48" s="95" t="s">
        <v>424</v>
      </c>
      <c r="AP48" s="95" t="s">
        <v>424</v>
      </c>
      <c r="AQ48" s="83"/>
    </row>
    <row r="49" spans="1:43" ht="12" customHeight="1" x14ac:dyDescent="0.25">
      <c r="A49" s="366" t="s">
        <v>260</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424</v>
      </c>
      <c r="AL49" s="368"/>
      <c r="AM49" s="368" t="s">
        <v>424</v>
      </c>
      <c r="AN49" s="368"/>
      <c r="AO49" s="95" t="s">
        <v>424</v>
      </c>
      <c r="AP49" s="95" t="s">
        <v>424</v>
      </c>
      <c r="AQ49" s="83"/>
    </row>
    <row r="50" spans="1:43" ht="12" customHeight="1" thickBot="1" x14ac:dyDescent="0.3">
      <c r="A50" s="384" t="s">
        <v>259</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424</v>
      </c>
      <c r="AL50" s="392"/>
      <c r="AM50" s="392" t="s">
        <v>424</v>
      </c>
      <c r="AN50" s="392"/>
      <c r="AO50" s="98" t="s">
        <v>424</v>
      </c>
      <c r="AP50" s="98" t="s">
        <v>424</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81" t="s">
        <v>258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243</v>
      </c>
      <c r="AN52" s="383"/>
      <c r="AO52" s="91" t="s">
        <v>242</v>
      </c>
      <c r="AP52" s="91" t="s">
        <v>241</v>
      </c>
      <c r="AQ52" s="83"/>
    </row>
    <row r="53" spans="1:43" ht="11.25" customHeight="1" x14ac:dyDescent="0.25">
      <c r="A53" s="390" t="s">
        <v>257</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424</v>
      </c>
      <c r="AL53" s="368"/>
      <c r="AM53" s="368" t="s">
        <v>424</v>
      </c>
      <c r="AN53" s="368"/>
      <c r="AO53" s="141" t="s">
        <v>424</v>
      </c>
      <c r="AP53" s="141" t="s">
        <v>424</v>
      </c>
      <c r="AQ53" s="83"/>
    </row>
    <row r="54" spans="1:43" ht="12" customHeight="1" x14ac:dyDescent="0.25">
      <c r="A54" s="366" t="s">
        <v>256</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424</v>
      </c>
      <c r="AL54" s="368"/>
      <c r="AM54" s="368" t="s">
        <v>424</v>
      </c>
      <c r="AN54" s="368"/>
      <c r="AO54" s="141" t="s">
        <v>424</v>
      </c>
      <c r="AP54" s="141" t="s">
        <v>424</v>
      </c>
      <c r="AQ54" s="83"/>
    </row>
    <row r="55" spans="1:43" ht="12" customHeight="1" x14ac:dyDescent="0.25">
      <c r="A55" s="366" t="s">
        <v>255</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424</v>
      </c>
      <c r="AL55" s="368"/>
      <c r="AM55" s="368" t="s">
        <v>424</v>
      </c>
      <c r="AN55" s="368"/>
      <c r="AO55" s="141" t="s">
        <v>424</v>
      </c>
      <c r="AP55" s="141" t="s">
        <v>424</v>
      </c>
      <c r="AQ55" s="83"/>
    </row>
    <row r="56" spans="1:43" ht="12" customHeight="1" thickBot="1" x14ac:dyDescent="0.3">
      <c r="A56" s="384" t="s">
        <v>254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424</v>
      </c>
      <c r="AL56" s="386"/>
      <c r="AM56" s="386" t="s">
        <v>424</v>
      </c>
      <c r="AN56" s="386"/>
      <c r="AO56" s="148" t="s">
        <v>424</v>
      </c>
      <c r="AP56" s="148" t="s">
        <v>424</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81" t="s">
        <v>253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243</v>
      </c>
      <c r="AN58" s="383"/>
      <c r="AO58" s="91" t="s">
        <v>242</v>
      </c>
      <c r="AP58" s="91" t="s">
        <v>241</v>
      </c>
      <c r="AQ58" s="83"/>
    </row>
    <row r="59" spans="1:43" ht="12.75" customHeight="1" x14ac:dyDescent="0.25">
      <c r="A59" s="387" t="s">
        <v>252</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424</v>
      </c>
      <c r="AL59" s="389"/>
      <c r="AM59" s="389" t="s">
        <v>424</v>
      </c>
      <c r="AN59" s="389"/>
      <c r="AO59" s="97" t="s">
        <v>424</v>
      </c>
      <c r="AP59" s="97" t="s">
        <v>424</v>
      </c>
      <c r="AQ59" s="89"/>
    </row>
    <row r="60" spans="1:43" ht="12" customHeight="1" x14ac:dyDescent="0.25">
      <c r="A60" s="366" t="s">
        <v>251</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424</v>
      </c>
      <c r="AL60" s="368"/>
      <c r="AM60" s="368" t="s">
        <v>424</v>
      </c>
      <c r="AN60" s="368"/>
      <c r="AO60" s="95" t="s">
        <v>424</v>
      </c>
      <c r="AP60" s="95" t="s">
        <v>424</v>
      </c>
      <c r="AQ60" s="83"/>
    </row>
    <row r="61" spans="1:43" ht="12" customHeight="1" x14ac:dyDescent="0.25">
      <c r="A61" s="366" t="s">
        <v>250</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424</v>
      </c>
      <c r="AL61" s="368"/>
      <c r="AM61" s="368" t="s">
        <v>424</v>
      </c>
      <c r="AN61" s="368"/>
      <c r="AO61" s="95" t="s">
        <v>424</v>
      </c>
      <c r="AP61" s="95" t="s">
        <v>424</v>
      </c>
      <c r="AQ61" s="83"/>
    </row>
    <row r="62" spans="1:43" ht="12" customHeight="1" x14ac:dyDescent="0.25">
      <c r="A62" s="366" t="s">
        <v>249</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424</v>
      </c>
      <c r="AL62" s="368"/>
      <c r="AM62" s="368" t="s">
        <v>424</v>
      </c>
      <c r="AN62" s="368"/>
      <c r="AO62" s="95" t="s">
        <v>424</v>
      </c>
      <c r="AP62" s="95" t="s">
        <v>424</v>
      </c>
      <c r="AQ62" s="83"/>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5"/>
      <c r="AP63" s="95"/>
      <c r="AQ63" s="83"/>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5"/>
      <c r="AP64" s="95"/>
      <c r="AQ64" s="83"/>
    </row>
    <row r="65" spans="1:43" ht="12" customHeight="1" x14ac:dyDescent="0.25">
      <c r="A65" s="366" t="s">
        <v>248</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424</v>
      </c>
      <c r="AL65" s="368"/>
      <c r="AM65" s="368" t="s">
        <v>424</v>
      </c>
      <c r="AN65" s="368"/>
      <c r="AO65" s="95" t="s">
        <v>424</v>
      </c>
      <c r="AP65" s="95" t="s">
        <v>424</v>
      </c>
      <c r="AQ65" s="83"/>
    </row>
    <row r="66" spans="1:43" ht="27.75" customHeight="1" x14ac:dyDescent="0.25">
      <c r="A66" s="370" t="s">
        <v>247</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424</v>
      </c>
      <c r="AL66" s="373"/>
      <c r="AM66" s="373" t="s">
        <v>424</v>
      </c>
      <c r="AN66" s="373"/>
      <c r="AO66" s="96" t="s">
        <v>424</v>
      </c>
      <c r="AP66" s="96" t="s">
        <v>424</v>
      </c>
      <c r="AQ66" s="89"/>
    </row>
    <row r="67" spans="1:43" ht="11.25" customHeight="1" x14ac:dyDescent="0.25">
      <c r="A67" s="366" t="s">
        <v>239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424</v>
      </c>
      <c r="AL67" s="368"/>
      <c r="AM67" s="368" t="s">
        <v>424</v>
      </c>
      <c r="AN67" s="368"/>
      <c r="AO67" s="95" t="s">
        <v>424</v>
      </c>
      <c r="AP67" s="95" t="s">
        <v>424</v>
      </c>
      <c r="AQ67" s="83"/>
    </row>
    <row r="68" spans="1:43" ht="25.5" customHeight="1" x14ac:dyDescent="0.25">
      <c r="A68" s="370" t="s">
        <v>240</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424</v>
      </c>
      <c r="AL68" s="373"/>
      <c r="AM68" s="373" t="s">
        <v>424</v>
      </c>
      <c r="AN68" s="373"/>
      <c r="AO68" s="96" t="s">
        <v>424</v>
      </c>
      <c r="AP68" s="96" t="s">
        <v>424</v>
      </c>
      <c r="AQ68" s="89"/>
    </row>
    <row r="69" spans="1:43" ht="12" customHeight="1" x14ac:dyDescent="0.25">
      <c r="A69" s="366" t="s">
        <v>238</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424</v>
      </c>
      <c r="AL69" s="368"/>
      <c r="AM69" s="368" t="s">
        <v>424</v>
      </c>
      <c r="AN69" s="368"/>
      <c r="AO69" s="95" t="s">
        <v>424</v>
      </c>
      <c r="AP69" s="95" t="s">
        <v>424</v>
      </c>
      <c r="AQ69" s="83"/>
    </row>
    <row r="70" spans="1:43" ht="12.75" customHeight="1" x14ac:dyDescent="0.25">
      <c r="A70" s="375" t="s">
        <v>246</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424</v>
      </c>
      <c r="AL70" s="373"/>
      <c r="AM70" s="373" t="s">
        <v>424</v>
      </c>
      <c r="AN70" s="373"/>
      <c r="AO70" s="96" t="s">
        <v>424</v>
      </c>
      <c r="AP70" s="96" t="s">
        <v>424</v>
      </c>
      <c r="AQ70" s="89"/>
    </row>
    <row r="71" spans="1:43" ht="12" customHeight="1" x14ac:dyDescent="0.25">
      <c r="A71" s="366" t="s">
        <v>237</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424</v>
      </c>
      <c r="AL71" s="368"/>
      <c r="AM71" s="368" t="s">
        <v>424</v>
      </c>
      <c r="AN71" s="368"/>
      <c r="AO71" s="95" t="s">
        <v>424</v>
      </c>
      <c r="AP71" s="95" t="s">
        <v>424</v>
      </c>
      <c r="AQ71" s="83"/>
    </row>
    <row r="72" spans="1:43" ht="12.75" customHeight="1" thickBot="1" x14ac:dyDescent="0.3">
      <c r="A72" s="377" t="s">
        <v>245</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424</v>
      </c>
      <c r="AL72" s="380"/>
      <c r="AM72" s="380" t="s">
        <v>424</v>
      </c>
      <c r="AN72" s="380"/>
      <c r="AO72" s="94" t="s">
        <v>424</v>
      </c>
      <c r="AP72" s="94" t="s">
        <v>424</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81" t="s">
        <v>244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243</v>
      </c>
      <c r="AN74" s="383"/>
      <c r="AO74" s="91" t="s">
        <v>242</v>
      </c>
      <c r="AP74" s="91" t="s">
        <v>241</v>
      </c>
      <c r="AQ74" s="83"/>
    </row>
    <row r="75" spans="1:43" ht="25.5" customHeight="1" x14ac:dyDescent="0.25">
      <c r="A75" s="370" t="s">
        <v>240</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424</v>
      </c>
      <c r="AL75" s="373"/>
      <c r="AM75" s="374" t="s">
        <v>424</v>
      </c>
      <c r="AN75" s="374"/>
      <c r="AO75" s="87" t="s">
        <v>424</v>
      </c>
      <c r="AP75" s="87" t="s">
        <v>424</v>
      </c>
      <c r="AQ75" s="89"/>
    </row>
    <row r="76" spans="1:43" ht="12" customHeight="1" x14ac:dyDescent="0.25">
      <c r="A76" s="366" t="s">
        <v>239</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424</v>
      </c>
      <c r="AL76" s="368"/>
      <c r="AM76" s="369" t="s">
        <v>424</v>
      </c>
      <c r="AN76" s="369"/>
      <c r="AO76" s="90" t="s">
        <v>424</v>
      </c>
      <c r="AP76" s="90" t="s">
        <v>424</v>
      </c>
      <c r="AQ76" s="83"/>
    </row>
    <row r="77" spans="1:43" ht="12" customHeight="1" x14ac:dyDescent="0.25">
      <c r="A77" s="366" t="s">
        <v>238</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424</v>
      </c>
      <c r="AL77" s="368"/>
      <c r="AM77" s="369" t="s">
        <v>424</v>
      </c>
      <c r="AN77" s="369"/>
      <c r="AO77" s="90" t="s">
        <v>424</v>
      </c>
      <c r="AP77" s="90" t="s">
        <v>424</v>
      </c>
      <c r="AQ77" s="83"/>
    </row>
    <row r="78" spans="1:43" ht="12" customHeight="1" x14ac:dyDescent="0.25">
      <c r="A78" s="366" t="s">
        <v>237</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424</v>
      </c>
      <c r="AL78" s="368"/>
      <c r="AM78" s="369" t="s">
        <v>424</v>
      </c>
      <c r="AN78" s="369"/>
      <c r="AO78" s="90" t="s">
        <v>424</v>
      </c>
      <c r="AP78" s="90" t="s">
        <v>424</v>
      </c>
      <c r="AQ78" s="83"/>
    </row>
    <row r="79" spans="1:43" ht="12" customHeight="1" x14ac:dyDescent="0.25">
      <c r="A79" s="366" t="s">
        <v>236</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424</v>
      </c>
      <c r="AL79" s="368"/>
      <c r="AM79" s="369" t="s">
        <v>424</v>
      </c>
      <c r="AN79" s="369"/>
      <c r="AO79" s="90" t="s">
        <v>424</v>
      </c>
      <c r="AP79" s="90" t="s">
        <v>424</v>
      </c>
      <c r="AQ79" s="83"/>
    </row>
    <row r="80" spans="1:43" ht="12" customHeight="1" x14ac:dyDescent="0.25">
      <c r="A80" s="366" t="s">
        <v>235</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424</v>
      </c>
      <c r="AL80" s="368"/>
      <c r="AM80" s="369" t="s">
        <v>424</v>
      </c>
      <c r="AN80" s="369"/>
      <c r="AO80" s="90" t="s">
        <v>424</v>
      </c>
      <c r="AP80" s="90" t="s">
        <v>424</v>
      </c>
      <c r="AQ80" s="83"/>
    </row>
    <row r="81" spans="1:45" ht="12.75" customHeight="1" x14ac:dyDescent="0.25">
      <c r="A81" s="366" t="s">
        <v>234</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424</v>
      </c>
      <c r="AL81" s="368"/>
      <c r="AM81" s="369" t="s">
        <v>424</v>
      </c>
      <c r="AN81" s="369"/>
      <c r="AO81" s="90" t="s">
        <v>424</v>
      </c>
      <c r="AP81" s="90" t="s">
        <v>424</v>
      </c>
      <c r="AQ81" s="83"/>
    </row>
    <row r="82" spans="1:45" ht="12.75" customHeight="1" x14ac:dyDescent="0.25">
      <c r="A82" s="366" t="s">
        <v>233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424</v>
      </c>
      <c r="AL82" s="368"/>
      <c r="AM82" s="369" t="s">
        <v>424</v>
      </c>
      <c r="AN82" s="369"/>
      <c r="AO82" s="90" t="s">
        <v>424</v>
      </c>
      <c r="AP82" s="90" t="s">
        <v>424</v>
      </c>
      <c r="AQ82" s="83"/>
    </row>
    <row r="83" spans="1:45" ht="12" customHeight="1" x14ac:dyDescent="0.25">
      <c r="A83" s="375" t="s">
        <v>232</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424</v>
      </c>
      <c r="AL83" s="373"/>
      <c r="AM83" s="374" t="s">
        <v>424</v>
      </c>
      <c r="AN83" s="374"/>
      <c r="AO83" s="87" t="s">
        <v>424</v>
      </c>
      <c r="AP83" s="87" t="s">
        <v>424</v>
      </c>
      <c r="AQ83" s="89"/>
    </row>
    <row r="84" spans="1:45" ht="12" customHeight="1" x14ac:dyDescent="0.25">
      <c r="A84" s="375" t="s">
        <v>231</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424</v>
      </c>
      <c r="AL84" s="373"/>
      <c r="AM84" s="374" t="s">
        <v>424</v>
      </c>
      <c r="AN84" s="374"/>
      <c r="AO84" s="87" t="s">
        <v>424</v>
      </c>
      <c r="AP84" s="87" t="s">
        <v>424</v>
      </c>
      <c r="AQ84" s="89"/>
    </row>
    <row r="85" spans="1:45" ht="12" customHeight="1" x14ac:dyDescent="0.25">
      <c r="A85" s="366" t="s">
        <v>230</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424</v>
      </c>
      <c r="AL85" s="368"/>
      <c r="AM85" s="369" t="s">
        <v>424</v>
      </c>
      <c r="AN85" s="369"/>
      <c r="AO85" s="90" t="s">
        <v>424</v>
      </c>
      <c r="AP85" s="90" t="s">
        <v>424</v>
      </c>
      <c r="AQ85" s="77"/>
    </row>
    <row r="86" spans="1:45" ht="27.75" customHeight="1" x14ac:dyDescent="0.25">
      <c r="A86" s="370" t="s">
        <v>229</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424</v>
      </c>
      <c r="AL86" s="373"/>
      <c r="AM86" s="374" t="s">
        <v>424</v>
      </c>
      <c r="AN86" s="374"/>
      <c r="AO86" s="87" t="s">
        <v>424</v>
      </c>
      <c r="AP86" s="87" t="s">
        <v>424</v>
      </c>
      <c r="AQ86" s="89"/>
    </row>
    <row r="87" spans="1:45" x14ac:dyDescent="0.25">
      <c r="A87" s="370" t="s">
        <v>228</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424</v>
      </c>
      <c r="AL87" s="373"/>
      <c r="AM87" s="374" t="s">
        <v>424</v>
      </c>
      <c r="AN87" s="374"/>
      <c r="AO87" s="87" t="s">
        <v>424</v>
      </c>
      <c r="AP87" s="87" t="s">
        <v>424</v>
      </c>
      <c r="AQ87" s="89"/>
    </row>
    <row r="88" spans="1:45" ht="14.25" customHeight="1" x14ac:dyDescent="0.25">
      <c r="A88" s="359" t="s">
        <v>227</v>
      </c>
      <c r="B88" s="360"/>
      <c r="C88" s="360"/>
      <c r="D88" s="36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62" t="s">
        <v>424</v>
      </c>
      <c r="AL88" s="363"/>
      <c r="AM88" s="364" t="s">
        <v>424</v>
      </c>
      <c r="AN88" s="365"/>
      <c r="AO88" s="87" t="s">
        <v>424</v>
      </c>
      <c r="AP88" s="87" t="s">
        <v>424</v>
      </c>
      <c r="AQ88" s="89"/>
    </row>
    <row r="89" spans="1:45" x14ac:dyDescent="0.25">
      <c r="A89" s="359" t="s">
        <v>226</v>
      </c>
      <c r="B89" s="360"/>
      <c r="C89" s="360"/>
      <c r="D89" s="36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62" t="s">
        <v>424</v>
      </c>
      <c r="AL89" s="363"/>
      <c r="AM89" s="364" t="s">
        <v>424</v>
      </c>
      <c r="AN89" s="365"/>
      <c r="AO89" s="87" t="s">
        <v>424</v>
      </c>
      <c r="AP89" s="87" t="s">
        <v>424</v>
      </c>
      <c r="AQ89" s="77"/>
    </row>
    <row r="90" spans="1:45" ht="12" customHeight="1" thickBot="1" x14ac:dyDescent="0.3">
      <c r="A90" s="86" t="s">
        <v>225</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55" t="s">
        <v>424</v>
      </c>
      <c r="AL90" s="356"/>
      <c r="AM90" s="357" t="s">
        <v>424</v>
      </c>
      <c r="AN90" s="358"/>
      <c r="AO90" s="84" t="s">
        <v>424</v>
      </c>
      <c r="AP90" s="84" t="s">
        <v>424</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224</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223</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222</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221</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22" zoomScale="70" zoomScaleSheetLayoutView="70" workbookViewId="0">
      <selection activeCell="I42" sqref="I42"/>
    </sheetView>
  </sheetViews>
  <sheetFormatPr defaultRowHeight="15.75" x14ac:dyDescent="0.25"/>
  <cols>
    <col min="1" max="1" width="10.7109375" style="238" customWidth="1"/>
    <col min="2" max="2" width="79.140625" style="238" customWidth="1"/>
    <col min="3" max="3" width="15" style="238" customWidth="1"/>
    <col min="4" max="4" width="15" style="239" customWidth="1"/>
    <col min="5" max="6" width="15" style="238" customWidth="1"/>
    <col min="7" max="8" width="18.28515625" style="238" customWidth="1"/>
    <col min="9" max="9" width="48.7109375" style="239" customWidth="1"/>
    <col min="10" max="10" width="32.28515625" style="239" customWidth="1"/>
    <col min="11" max="11" width="9.140625" style="238"/>
    <col min="12" max="12" width="13.140625" style="238" bestFit="1" customWidth="1"/>
    <col min="13" max="63" width="0" style="238" hidden="1" customWidth="1"/>
    <col min="64" max="250" width="9.140625" style="238"/>
    <col min="251" max="251" width="37.7109375" style="238" customWidth="1"/>
    <col min="252" max="252" width="9.140625" style="238"/>
    <col min="253" max="253" width="12.85546875" style="238" customWidth="1"/>
    <col min="254" max="255" width="0" style="238" hidden="1" customWidth="1"/>
    <col min="256" max="256" width="18.28515625" style="238" customWidth="1"/>
    <col min="257" max="257" width="64.85546875" style="238" customWidth="1"/>
    <col min="258" max="261" width="9.140625" style="238"/>
    <col min="262" max="262" width="14.85546875" style="238" customWidth="1"/>
    <col min="263" max="506" width="9.140625" style="238"/>
    <col min="507" max="507" width="37.7109375" style="238" customWidth="1"/>
    <col min="508" max="508" width="9.140625" style="238"/>
    <col min="509" max="509" width="12.85546875" style="238" customWidth="1"/>
    <col min="510" max="511" width="0" style="238" hidden="1" customWidth="1"/>
    <col min="512" max="512" width="18.28515625" style="238" customWidth="1"/>
    <col min="513" max="513" width="64.85546875" style="238" customWidth="1"/>
    <col min="514" max="517" width="9.140625" style="238"/>
    <col min="518" max="518" width="14.85546875" style="238" customWidth="1"/>
    <col min="519" max="762" width="9.140625" style="238"/>
    <col min="763" max="763" width="37.7109375" style="238" customWidth="1"/>
    <col min="764" max="764" width="9.140625" style="238"/>
    <col min="765" max="765" width="12.85546875" style="238" customWidth="1"/>
    <col min="766" max="767" width="0" style="238" hidden="1" customWidth="1"/>
    <col min="768" max="768" width="18.28515625" style="238" customWidth="1"/>
    <col min="769" max="769" width="64.85546875" style="238" customWidth="1"/>
    <col min="770" max="773" width="9.140625" style="238"/>
    <col min="774" max="774" width="14.85546875" style="238" customWidth="1"/>
    <col min="775" max="1018" width="9.140625" style="238"/>
    <col min="1019" max="1019" width="37.7109375" style="238" customWidth="1"/>
    <col min="1020" max="1020" width="9.140625" style="238"/>
    <col min="1021" max="1021" width="12.85546875" style="238" customWidth="1"/>
    <col min="1022" max="1023" width="0" style="238" hidden="1" customWidth="1"/>
    <col min="1024" max="1024" width="18.28515625" style="238" customWidth="1"/>
    <col min="1025" max="1025" width="64.85546875" style="238" customWidth="1"/>
    <col min="1026" max="1029" width="9.140625" style="238"/>
    <col min="1030" max="1030" width="14.85546875" style="238" customWidth="1"/>
    <col min="1031" max="1274" width="9.140625" style="238"/>
    <col min="1275" max="1275" width="37.7109375" style="238" customWidth="1"/>
    <col min="1276" max="1276" width="9.140625" style="238"/>
    <col min="1277" max="1277" width="12.85546875" style="238" customWidth="1"/>
    <col min="1278" max="1279" width="0" style="238" hidden="1" customWidth="1"/>
    <col min="1280" max="1280" width="18.28515625" style="238" customWidth="1"/>
    <col min="1281" max="1281" width="64.85546875" style="238" customWidth="1"/>
    <col min="1282" max="1285" width="9.140625" style="238"/>
    <col min="1286" max="1286" width="14.85546875" style="238" customWidth="1"/>
    <col min="1287" max="1530" width="9.140625" style="238"/>
    <col min="1531" max="1531" width="37.7109375" style="238" customWidth="1"/>
    <col min="1532" max="1532" width="9.140625" style="238"/>
    <col min="1533" max="1533" width="12.85546875" style="238" customWidth="1"/>
    <col min="1534" max="1535" width="0" style="238" hidden="1" customWidth="1"/>
    <col min="1536" max="1536" width="18.28515625" style="238" customWidth="1"/>
    <col min="1537" max="1537" width="64.85546875" style="238" customWidth="1"/>
    <col min="1538" max="1541" width="9.140625" style="238"/>
    <col min="1542" max="1542" width="14.85546875" style="238" customWidth="1"/>
    <col min="1543" max="1786" width="9.140625" style="238"/>
    <col min="1787" max="1787" width="37.7109375" style="238" customWidth="1"/>
    <col min="1788" max="1788" width="9.140625" style="238"/>
    <col min="1789" max="1789" width="12.85546875" style="238" customWidth="1"/>
    <col min="1790" max="1791" width="0" style="238" hidden="1" customWidth="1"/>
    <col min="1792" max="1792" width="18.28515625" style="238" customWidth="1"/>
    <col min="1793" max="1793" width="64.85546875" style="238" customWidth="1"/>
    <col min="1794" max="1797" width="9.140625" style="238"/>
    <col min="1798" max="1798" width="14.85546875" style="238" customWidth="1"/>
    <col min="1799" max="2042" width="9.140625" style="238"/>
    <col min="2043" max="2043" width="37.7109375" style="238" customWidth="1"/>
    <col min="2044" max="2044" width="9.140625" style="238"/>
    <col min="2045" max="2045" width="12.85546875" style="238" customWidth="1"/>
    <col min="2046" max="2047" width="0" style="238" hidden="1" customWidth="1"/>
    <col min="2048" max="2048" width="18.28515625" style="238" customWidth="1"/>
    <col min="2049" max="2049" width="64.85546875" style="238" customWidth="1"/>
    <col min="2050" max="2053" width="9.140625" style="238"/>
    <col min="2054" max="2054" width="14.85546875" style="238" customWidth="1"/>
    <col min="2055" max="2298" width="9.140625" style="238"/>
    <col min="2299" max="2299" width="37.7109375" style="238" customWidth="1"/>
    <col min="2300" max="2300" width="9.140625" style="238"/>
    <col min="2301" max="2301" width="12.85546875" style="238" customWidth="1"/>
    <col min="2302" max="2303" width="0" style="238" hidden="1" customWidth="1"/>
    <col min="2304" max="2304" width="18.28515625" style="238" customWidth="1"/>
    <col min="2305" max="2305" width="64.85546875" style="238" customWidth="1"/>
    <col min="2306" max="2309" width="9.140625" style="238"/>
    <col min="2310" max="2310" width="14.85546875" style="238" customWidth="1"/>
    <col min="2311" max="2554" width="9.140625" style="238"/>
    <col min="2555" max="2555" width="37.7109375" style="238" customWidth="1"/>
    <col min="2556" max="2556" width="9.140625" style="238"/>
    <col min="2557" max="2557" width="12.85546875" style="238" customWidth="1"/>
    <col min="2558" max="2559" width="0" style="238" hidden="1" customWidth="1"/>
    <col min="2560" max="2560" width="18.28515625" style="238" customWidth="1"/>
    <col min="2561" max="2561" width="64.85546875" style="238" customWidth="1"/>
    <col min="2562" max="2565" width="9.140625" style="238"/>
    <col min="2566" max="2566" width="14.85546875" style="238" customWidth="1"/>
    <col min="2567" max="2810" width="9.140625" style="238"/>
    <col min="2811" max="2811" width="37.7109375" style="238" customWidth="1"/>
    <col min="2812" max="2812" width="9.140625" style="238"/>
    <col min="2813" max="2813" width="12.85546875" style="238" customWidth="1"/>
    <col min="2814" max="2815" width="0" style="238" hidden="1" customWidth="1"/>
    <col min="2816" max="2816" width="18.28515625" style="238" customWidth="1"/>
    <col min="2817" max="2817" width="64.85546875" style="238" customWidth="1"/>
    <col min="2818" max="2821" width="9.140625" style="238"/>
    <col min="2822" max="2822" width="14.85546875" style="238" customWidth="1"/>
    <col min="2823" max="3066" width="9.140625" style="238"/>
    <col min="3067" max="3067" width="37.7109375" style="238" customWidth="1"/>
    <col min="3068" max="3068" width="9.140625" style="238"/>
    <col min="3069" max="3069" width="12.85546875" style="238" customWidth="1"/>
    <col min="3070" max="3071" width="0" style="238" hidden="1" customWidth="1"/>
    <col min="3072" max="3072" width="18.28515625" style="238" customWidth="1"/>
    <col min="3073" max="3073" width="64.85546875" style="238" customWidth="1"/>
    <col min="3074" max="3077" width="9.140625" style="238"/>
    <col min="3078" max="3078" width="14.85546875" style="238" customWidth="1"/>
    <col min="3079" max="3322" width="9.140625" style="238"/>
    <col min="3323" max="3323" width="37.7109375" style="238" customWidth="1"/>
    <col min="3324" max="3324" width="9.140625" style="238"/>
    <col min="3325" max="3325" width="12.85546875" style="238" customWidth="1"/>
    <col min="3326" max="3327" width="0" style="238" hidden="1" customWidth="1"/>
    <col min="3328" max="3328" width="18.28515625" style="238" customWidth="1"/>
    <col min="3329" max="3329" width="64.85546875" style="238" customWidth="1"/>
    <col min="3330" max="3333" width="9.140625" style="238"/>
    <col min="3334" max="3334" width="14.85546875" style="238" customWidth="1"/>
    <col min="3335" max="3578" width="9.140625" style="238"/>
    <col min="3579" max="3579" width="37.7109375" style="238" customWidth="1"/>
    <col min="3580" max="3580" width="9.140625" style="238"/>
    <col min="3581" max="3581" width="12.85546875" style="238" customWidth="1"/>
    <col min="3582" max="3583" width="0" style="238" hidden="1" customWidth="1"/>
    <col min="3584" max="3584" width="18.28515625" style="238" customWidth="1"/>
    <col min="3585" max="3585" width="64.85546875" style="238" customWidth="1"/>
    <col min="3586" max="3589" width="9.140625" style="238"/>
    <col min="3590" max="3590" width="14.85546875" style="238" customWidth="1"/>
    <col min="3591" max="3834" width="9.140625" style="238"/>
    <col min="3835" max="3835" width="37.7109375" style="238" customWidth="1"/>
    <col min="3836" max="3836" width="9.140625" style="238"/>
    <col min="3837" max="3837" width="12.85546875" style="238" customWidth="1"/>
    <col min="3838" max="3839" width="0" style="238" hidden="1" customWidth="1"/>
    <col min="3840" max="3840" width="18.28515625" style="238" customWidth="1"/>
    <col min="3841" max="3841" width="64.85546875" style="238" customWidth="1"/>
    <col min="3842" max="3845" width="9.140625" style="238"/>
    <col min="3846" max="3846" width="14.85546875" style="238" customWidth="1"/>
    <col min="3847" max="4090" width="9.140625" style="238"/>
    <col min="4091" max="4091" width="37.7109375" style="238" customWidth="1"/>
    <col min="4092" max="4092" width="9.140625" style="238"/>
    <col min="4093" max="4093" width="12.85546875" style="238" customWidth="1"/>
    <col min="4094" max="4095" width="0" style="238" hidden="1" customWidth="1"/>
    <col min="4096" max="4096" width="18.28515625" style="238" customWidth="1"/>
    <col min="4097" max="4097" width="64.85546875" style="238" customWidth="1"/>
    <col min="4098" max="4101" width="9.140625" style="238"/>
    <col min="4102" max="4102" width="14.85546875" style="238" customWidth="1"/>
    <col min="4103" max="4346" width="9.140625" style="238"/>
    <col min="4347" max="4347" width="37.7109375" style="238" customWidth="1"/>
    <col min="4348" max="4348" width="9.140625" style="238"/>
    <col min="4349" max="4349" width="12.85546875" style="238" customWidth="1"/>
    <col min="4350" max="4351" width="0" style="238" hidden="1" customWidth="1"/>
    <col min="4352" max="4352" width="18.28515625" style="238" customWidth="1"/>
    <col min="4353" max="4353" width="64.85546875" style="238" customWidth="1"/>
    <col min="4354" max="4357" width="9.140625" style="238"/>
    <col min="4358" max="4358" width="14.85546875" style="238" customWidth="1"/>
    <col min="4359" max="4602" width="9.140625" style="238"/>
    <col min="4603" max="4603" width="37.7109375" style="238" customWidth="1"/>
    <col min="4604" max="4604" width="9.140625" style="238"/>
    <col min="4605" max="4605" width="12.85546875" style="238" customWidth="1"/>
    <col min="4606" max="4607" width="0" style="238" hidden="1" customWidth="1"/>
    <col min="4608" max="4608" width="18.28515625" style="238" customWidth="1"/>
    <col min="4609" max="4609" width="64.85546875" style="238" customWidth="1"/>
    <col min="4610" max="4613" width="9.140625" style="238"/>
    <col min="4614" max="4614" width="14.85546875" style="238" customWidth="1"/>
    <col min="4615" max="4858" width="9.140625" style="238"/>
    <col min="4859" max="4859" width="37.7109375" style="238" customWidth="1"/>
    <col min="4860" max="4860" width="9.140625" style="238"/>
    <col min="4861" max="4861" width="12.85546875" style="238" customWidth="1"/>
    <col min="4862" max="4863" width="0" style="238" hidden="1" customWidth="1"/>
    <col min="4864" max="4864" width="18.28515625" style="238" customWidth="1"/>
    <col min="4865" max="4865" width="64.85546875" style="238" customWidth="1"/>
    <col min="4866" max="4869" width="9.140625" style="238"/>
    <col min="4870" max="4870" width="14.85546875" style="238" customWidth="1"/>
    <col min="4871" max="5114" width="9.140625" style="238"/>
    <col min="5115" max="5115" width="37.7109375" style="238" customWidth="1"/>
    <col min="5116" max="5116" width="9.140625" style="238"/>
    <col min="5117" max="5117" width="12.85546875" style="238" customWidth="1"/>
    <col min="5118" max="5119" width="0" style="238" hidden="1" customWidth="1"/>
    <col min="5120" max="5120" width="18.28515625" style="238" customWidth="1"/>
    <col min="5121" max="5121" width="64.85546875" style="238" customWidth="1"/>
    <col min="5122" max="5125" width="9.140625" style="238"/>
    <col min="5126" max="5126" width="14.85546875" style="238" customWidth="1"/>
    <col min="5127" max="5370" width="9.140625" style="238"/>
    <col min="5371" max="5371" width="37.7109375" style="238" customWidth="1"/>
    <col min="5372" max="5372" width="9.140625" style="238"/>
    <col min="5373" max="5373" width="12.85546875" style="238" customWidth="1"/>
    <col min="5374" max="5375" width="0" style="238" hidden="1" customWidth="1"/>
    <col min="5376" max="5376" width="18.28515625" style="238" customWidth="1"/>
    <col min="5377" max="5377" width="64.85546875" style="238" customWidth="1"/>
    <col min="5378" max="5381" width="9.140625" style="238"/>
    <col min="5382" max="5382" width="14.85546875" style="238" customWidth="1"/>
    <col min="5383" max="5626" width="9.140625" style="238"/>
    <col min="5627" max="5627" width="37.7109375" style="238" customWidth="1"/>
    <col min="5628" max="5628" width="9.140625" style="238"/>
    <col min="5629" max="5629" width="12.85546875" style="238" customWidth="1"/>
    <col min="5630" max="5631" width="0" style="238" hidden="1" customWidth="1"/>
    <col min="5632" max="5632" width="18.28515625" style="238" customWidth="1"/>
    <col min="5633" max="5633" width="64.85546875" style="238" customWidth="1"/>
    <col min="5634" max="5637" width="9.140625" style="238"/>
    <col min="5638" max="5638" width="14.85546875" style="238" customWidth="1"/>
    <col min="5639" max="5882" width="9.140625" style="238"/>
    <col min="5883" max="5883" width="37.7109375" style="238" customWidth="1"/>
    <col min="5884" max="5884" width="9.140625" style="238"/>
    <col min="5885" max="5885" width="12.85546875" style="238" customWidth="1"/>
    <col min="5886" max="5887" width="0" style="238" hidden="1" customWidth="1"/>
    <col min="5888" max="5888" width="18.28515625" style="238" customWidth="1"/>
    <col min="5889" max="5889" width="64.85546875" style="238" customWidth="1"/>
    <col min="5890" max="5893" width="9.140625" style="238"/>
    <col min="5894" max="5894" width="14.85546875" style="238" customWidth="1"/>
    <col min="5895" max="6138" width="9.140625" style="238"/>
    <col min="6139" max="6139" width="37.7109375" style="238" customWidth="1"/>
    <col min="6140" max="6140" width="9.140625" style="238"/>
    <col min="6141" max="6141" width="12.85546875" style="238" customWidth="1"/>
    <col min="6142" max="6143" width="0" style="238" hidden="1" customWidth="1"/>
    <col min="6144" max="6144" width="18.28515625" style="238" customWidth="1"/>
    <col min="6145" max="6145" width="64.85546875" style="238" customWidth="1"/>
    <col min="6146" max="6149" width="9.140625" style="238"/>
    <col min="6150" max="6150" width="14.85546875" style="238" customWidth="1"/>
    <col min="6151" max="6394" width="9.140625" style="238"/>
    <col min="6395" max="6395" width="37.7109375" style="238" customWidth="1"/>
    <col min="6396" max="6396" width="9.140625" style="238"/>
    <col min="6397" max="6397" width="12.85546875" style="238" customWidth="1"/>
    <col min="6398" max="6399" width="0" style="238" hidden="1" customWidth="1"/>
    <col min="6400" max="6400" width="18.28515625" style="238" customWidth="1"/>
    <col min="6401" max="6401" width="64.85546875" style="238" customWidth="1"/>
    <col min="6402" max="6405" width="9.140625" style="238"/>
    <col min="6406" max="6406" width="14.85546875" style="238" customWidth="1"/>
    <col min="6407" max="6650" width="9.140625" style="238"/>
    <col min="6651" max="6651" width="37.7109375" style="238" customWidth="1"/>
    <col min="6652" max="6652" width="9.140625" style="238"/>
    <col min="6653" max="6653" width="12.85546875" style="238" customWidth="1"/>
    <col min="6654" max="6655" width="0" style="238" hidden="1" customWidth="1"/>
    <col min="6656" max="6656" width="18.28515625" style="238" customWidth="1"/>
    <col min="6657" max="6657" width="64.85546875" style="238" customWidth="1"/>
    <col min="6658" max="6661" width="9.140625" style="238"/>
    <col min="6662" max="6662" width="14.85546875" style="238" customWidth="1"/>
    <col min="6663" max="6906" width="9.140625" style="238"/>
    <col min="6907" max="6907" width="37.7109375" style="238" customWidth="1"/>
    <col min="6908" max="6908" width="9.140625" style="238"/>
    <col min="6909" max="6909" width="12.85546875" style="238" customWidth="1"/>
    <col min="6910" max="6911" width="0" style="238" hidden="1" customWidth="1"/>
    <col min="6912" max="6912" width="18.28515625" style="238" customWidth="1"/>
    <col min="6913" max="6913" width="64.85546875" style="238" customWidth="1"/>
    <col min="6914" max="6917" width="9.140625" style="238"/>
    <col min="6918" max="6918" width="14.85546875" style="238" customWidth="1"/>
    <col min="6919" max="7162" width="9.140625" style="238"/>
    <col min="7163" max="7163" width="37.7109375" style="238" customWidth="1"/>
    <col min="7164" max="7164" width="9.140625" style="238"/>
    <col min="7165" max="7165" width="12.85546875" style="238" customWidth="1"/>
    <col min="7166" max="7167" width="0" style="238" hidden="1" customWidth="1"/>
    <col min="7168" max="7168" width="18.28515625" style="238" customWidth="1"/>
    <col min="7169" max="7169" width="64.85546875" style="238" customWidth="1"/>
    <col min="7170" max="7173" width="9.140625" style="238"/>
    <col min="7174" max="7174" width="14.85546875" style="238" customWidth="1"/>
    <col min="7175" max="7418" width="9.140625" style="238"/>
    <col min="7419" max="7419" width="37.7109375" style="238" customWidth="1"/>
    <col min="7420" max="7420" width="9.140625" style="238"/>
    <col min="7421" max="7421" width="12.85546875" style="238" customWidth="1"/>
    <col min="7422" max="7423" width="0" style="238" hidden="1" customWidth="1"/>
    <col min="7424" max="7424" width="18.28515625" style="238" customWidth="1"/>
    <col min="7425" max="7425" width="64.85546875" style="238" customWidth="1"/>
    <col min="7426" max="7429" width="9.140625" style="238"/>
    <col min="7430" max="7430" width="14.85546875" style="238" customWidth="1"/>
    <col min="7431" max="7674" width="9.140625" style="238"/>
    <col min="7675" max="7675" width="37.7109375" style="238" customWidth="1"/>
    <col min="7676" max="7676" width="9.140625" style="238"/>
    <col min="7677" max="7677" width="12.85546875" style="238" customWidth="1"/>
    <col min="7678" max="7679" width="0" style="238" hidden="1" customWidth="1"/>
    <col min="7680" max="7680" width="18.28515625" style="238" customWidth="1"/>
    <col min="7681" max="7681" width="64.85546875" style="238" customWidth="1"/>
    <col min="7682" max="7685" width="9.140625" style="238"/>
    <col min="7686" max="7686" width="14.85546875" style="238" customWidth="1"/>
    <col min="7687" max="7930" width="9.140625" style="238"/>
    <col min="7931" max="7931" width="37.7109375" style="238" customWidth="1"/>
    <col min="7932" max="7932" width="9.140625" style="238"/>
    <col min="7933" max="7933" width="12.85546875" style="238" customWidth="1"/>
    <col min="7934" max="7935" width="0" style="238" hidden="1" customWidth="1"/>
    <col min="7936" max="7936" width="18.28515625" style="238" customWidth="1"/>
    <col min="7937" max="7937" width="64.85546875" style="238" customWidth="1"/>
    <col min="7938" max="7941" width="9.140625" style="238"/>
    <col min="7942" max="7942" width="14.85546875" style="238" customWidth="1"/>
    <col min="7943" max="8186" width="9.140625" style="238"/>
    <col min="8187" max="8187" width="37.7109375" style="238" customWidth="1"/>
    <col min="8188" max="8188" width="9.140625" style="238"/>
    <col min="8189" max="8189" width="12.85546875" style="238" customWidth="1"/>
    <col min="8190" max="8191" width="0" style="238" hidden="1" customWidth="1"/>
    <col min="8192" max="8192" width="18.28515625" style="238" customWidth="1"/>
    <col min="8193" max="8193" width="64.85546875" style="238" customWidth="1"/>
    <col min="8194" max="8197" width="9.140625" style="238"/>
    <col min="8198" max="8198" width="14.85546875" style="238" customWidth="1"/>
    <col min="8199" max="8442" width="9.140625" style="238"/>
    <col min="8443" max="8443" width="37.7109375" style="238" customWidth="1"/>
    <col min="8444" max="8444" width="9.140625" style="238"/>
    <col min="8445" max="8445" width="12.85546875" style="238" customWidth="1"/>
    <col min="8446" max="8447" width="0" style="238" hidden="1" customWidth="1"/>
    <col min="8448" max="8448" width="18.28515625" style="238" customWidth="1"/>
    <col min="8449" max="8449" width="64.85546875" style="238" customWidth="1"/>
    <col min="8450" max="8453" width="9.140625" style="238"/>
    <col min="8454" max="8454" width="14.85546875" style="238" customWidth="1"/>
    <col min="8455" max="8698" width="9.140625" style="238"/>
    <col min="8699" max="8699" width="37.7109375" style="238" customWidth="1"/>
    <col min="8700" max="8700" width="9.140625" style="238"/>
    <col min="8701" max="8701" width="12.85546875" style="238" customWidth="1"/>
    <col min="8702" max="8703" width="0" style="238" hidden="1" customWidth="1"/>
    <col min="8704" max="8704" width="18.28515625" style="238" customWidth="1"/>
    <col min="8705" max="8705" width="64.85546875" style="238" customWidth="1"/>
    <col min="8706" max="8709" width="9.140625" style="238"/>
    <col min="8710" max="8710" width="14.85546875" style="238" customWidth="1"/>
    <col min="8711" max="8954" width="9.140625" style="238"/>
    <col min="8955" max="8955" width="37.7109375" style="238" customWidth="1"/>
    <col min="8956" max="8956" width="9.140625" style="238"/>
    <col min="8957" max="8957" width="12.85546875" style="238" customWidth="1"/>
    <col min="8958" max="8959" width="0" style="238" hidden="1" customWidth="1"/>
    <col min="8960" max="8960" width="18.28515625" style="238" customWidth="1"/>
    <col min="8961" max="8961" width="64.85546875" style="238" customWidth="1"/>
    <col min="8962" max="8965" width="9.140625" style="238"/>
    <col min="8966" max="8966" width="14.85546875" style="238" customWidth="1"/>
    <col min="8967" max="9210" width="9.140625" style="238"/>
    <col min="9211" max="9211" width="37.7109375" style="238" customWidth="1"/>
    <col min="9212" max="9212" width="9.140625" style="238"/>
    <col min="9213" max="9213" width="12.85546875" style="238" customWidth="1"/>
    <col min="9214" max="9215" width="0" style="238" hidden="1" customWidth="1"/>
    <col min="9216" max="9216" width="18.28515625" style="238" customWidth="1"/>
    <col min="9217" max="9217" width="64.85546875" style="238" customWidth="1"/>
    <col min="9218" max="9221" width="9.140625" style="238"/>
    <col min="9222" max="9222" width="14.85546875" style="238" customWidth="1"/>
    <col min="9223" max="9466" width="9.140625" style="238"/>
    <col min="9467" max="9467" width="37.7109375" style="238" customWidth="1"/>
    <col min="9468" max="9468" width="9.140625" style="238"/>
    <col min="9469" max="9469" width="12.85546875" style="238" customWidth="1"/>
    <col min="9470" max="9471" width="0" style="238" hidden="1" customWidth="1"/>
    <col min="9472" max="9472" width="18.28515625" style="238" customWidth="1"/>
    <col min="9473" max="9473" width="64.85546875" style="238" customWidth="1"/>
    <col min="9474" max="9477" width="9.140625" style="238"/>
    <col min="9478" max="9478" width="14.85546875" style="238" customWidth="1"/>
    <col min="9479" max="9722" width="9.140625" style="238"/>
    <col min="9723" max="9723" width="37.7109375" style="238" customWidth="1"/>
    <col min="9724" max="9724" width="9.140625" style="238"/>
    <col min="9725" max="9725" width="12.85546875" style="238" customWidth="1"/>
    <col min="9726" max="9727" width="0" style="238" hidden="1" customWidth="1"/>
    <col min="9728" max="9728" width="18.28515625" style="238" customWidth="1"/>
    <col min="9729" max="9729" width="64.85546875" style="238" customWidth="1"/>
    <col min="9730" max="9733" width="9.140625" style="238"/>
    <col min="9734" max="9734" width="14.85546875" style="238" customWidth="1"/>
    <col min="9735" max="9978" width="9.140625" style="238"/>
    <col min="9979" max="9979" width="37.7109375" style="238" customWidth="1"/>
    <col min="9980" max="9980" width="9.140625" style="238"/>
    <col min="9981" max="9981" width="12.85546875" style="238" customWidth="1"/>
    <col min="9982" max="9983" width="0" style="238" hidden="1" customWidth="1"/>
    <col min="9984" max="9984" width="18.28515625" style="238" customWidth="1"/>
    <col min="9985" max="9985" width="64.85546875" style="238" customWidth="1"/>
    <col min="9986" max="9989" width="9.140625" style="238"/>
    <col min="9990" max="9990" width="14.85546875" style="238" customWidth="1"/>
    <col min="9991" max="10234" width="9.140625" style="238"/>
    <col min="10235" max="10235" width="37.7109375" style="238" customWidth="1"/>
    <col min="10236" max="10236" width="9.140625" style="238"/>
    <col min="10237" max="10237" width="12.85546875" style="238" customWidth="1"/>
    <col min="10238" max="10239" width="0" style="238" hidden="1" customWidth="1"/>
    <col min="10240" max="10240" width="18.28515625" style="238" customWidth="1"/>
    <col min="10241" max="10241" width="64.85546875" style="238" customWidth="1"/>
    <col min="10242" max="10245" width="9.140625" style="238"/>
    <col min="10246" max="10246" width="14.85546875" style="238" customWidth="1"/>
    <col min="10247" max="10490" width="9.140625" style="238"/>
    <col min="10491" max="10491" width="37.7109375" style="238" customWidth="1"/>
    <col min="10492" max="10492" width="9.140625" style="238"/>
    <col min="10493" max="10493" width="12.85546875" style="238" customWidth="1"/>
    <col min="10494" max="10495" width="0" style="238" hidden="1" customWidth="1"/>
    <col min="10496" max="10496" width="18.28515625" style="238" customWidth="1"/>
    <col min="10497" max="10497" width="64.85546875" style="238" customWidth="1"/>
    <col min="10498" max="10501" width="9.140625" style="238"/>
    <col min="10502" max="10502" width="14.85546875" style="238" customWidth="1"/>
    <col min="10503" max="10746" width="9.140625" style="238"/>
    <col min="10747" max="10747" width="37.7109375" style="238" customWidth="1"/>
    <col min="10748" max="10748" width="9.140625" style="238"/>
    <col min="10749" max="10749" width="12.85546875" style="238" customWidth="1"/>
    <col min="10750" max="10751" width="0" style="238" hidden="1" customWidth="1"/>
    <col min="10752" max="10752" width="18.28515625" style="238" customWidth="1"/>
    <col min="10753" max="10753" width="64.85546875" style="238" customWidth="1"/>
    <col min="10754" max="10757" width="9.140625" style="238"/>
    <col min="10758" max="10758" width="14.85546875" style="238" customWidth="1"/>
    <col min="10759" max="11002" width="9.140625" style="238"/>
    <col min="11003" max="11003" width="37.7109375" style="238" customWidth="1"/>
    <col min="11004" max="11004" width="9.140625" style="238"/>
    <col min="11005" max="11005" width="12.85546875" style="238" customWidth="1"/>
    <col min="11006" max="11007" width="0" style="238" hidden="1" customWidth="1"/>
    <col min="11008" max="11008" width="18.28515625" style="238" customWidth="1"/>
    <col min="11009" max="11009" width="64.85546875" style="238" customWidth="1"/>
    <col min="11010" max="11013" width="9.140625" style="238"/>
    <col min="11014" max="11014" width="14.85546875" style="238" customWidth="1"/>
    <col min="11015" max="11258" width="9.140625" style="238"/>
    <col min="11259" max="11259" width="37.7109375" style="238" customWidth="1"/>
    <col min="11260" max="11260" width="9.140625" style="238"/>
    <col min="11261" max="11261" width="12.85546875" style="238" customWidth="1"/>
    <col min="11262" max="11263" width="0" style="238" hidden="1" customWidth="1"/>
    <col min="11264" max="11264" width="18.28515625" style="238" customWidth="1"/>
    <col min="11265" max="11265" width="64.85546875" style="238" customWidth="1"/>
    <col min="11266" max="11269" width="9.140625" style="238"/>
    <col min="11270" max="11270" width="14.85546875" style="238" customWidth="1"/>
    <col min="11271" max="11514" width="9.140625" style="238"/>
    <col min="11515" max="11515" width="37.7109375" style="238" customWidth="1"/>
    <col min="11516" max="11516" width="9.140625" style="238"/>
    <col min="11517" max="11517" width="12.85546875" style="238" customWidth="1"/>
    <col min="11518" max="11519" width="0" style="238" hidden="1" customWidth="1"/>
    <col min="11520" max="11520" width="18.28515625" style="238" customWidth="1"/>
    <col min="11521" max="11521" width="64.85546875" style="238" customWidth="1"/>
    <col min="11522" max="11525" width="9.140625" style="238"/>
    <col min="11526" max="11526" width="14.85546875" style="238" customWidth="1"/>
    <col min="11527" max="11770" width="9.140625" style="238"/>
    <col min="11771" max="11771" width="37.7109375" style="238" customWidth="1"/>
    <col min="11772" max="11772" width="9.140625" style="238"/>
    <col min="11773" max="11773" width="12.85546875" style="238" customWidth="1"/>
    <col min="11774" max="11775" width="0" style="238" hidden="1" customWidth="1"/>
    <col min="11776" max="11776" width="18.28515625" style="238" customWidth="1"/>
    <col min="11777" max="11777" width="64.85546875" style="238" customWidth="1"/>
    <col min="11778" max="11781" width="9.140625" style="238"/>
    <col min="11782" max="11782" width="14.85546875" style="238" customWidth="1"/>
    <col min="11783" max="12026" width="9.140625" style="238"/>
    <col min="12027" max="12027" width="37.7109375" style="238" customWidth="1"/>
    <col min="12028" max="12028" width="9.140625" style="238"/>
    <col min="12029" max="12029" width="12.85546875" style="238" customWidth="1"/>
    <col min="12030" max="12031" width="0" style="238" hidden="1" customWidth="1"/>
    <col min="12032" max="12032" width="18.28515625" style="238" customWidth="1"/>
    <col min="12033" max="12033" width="64.85546875" style="238" customWidth="1"/>
    <col min="12034" max="12037" width="9.140625" style="238"/>
    <col min="12038" max="12038" width="14.85546875" style="238" customWidth="1"/>
    <col min="12039" max="12282" width="9.140625" style="238"/>
    <col min="12283" max="12283" width="37.7109375" style="238" customWidth="1"/>
    <col min="12284" max="12284" width="9.140625" style="238"/>
    <col min="12285" max="12285" width="12.85546875" style="238" customWidth="1"/>
    <col min="12286" max="12287" width="0" style="238" hidden="1" customWidth="1"/>
    <col min="12288" max="12288" width="18.28515625" style="238" customWidth="1"/>
    <col min="12289" max="12289" width="64.85546875" style="238" customWidth="1"/>
    <col min="12290" max="12293" width="9.140625" style="238"/>
    <col min="12294" max="12294" width="14.85546875" style="238" customWidth="1"/>
    <col min="12295" max="12538" width="9.140625" style="238"/>
    <col min="12539" max="12539" width="37.7109375" style="238" customWidth="1"/>
    <col min="12540" max="12540" width="9.140625" style="238"/>
    <col min="12541" max="12541" width="12.85546875" style="238" customWidth="1"/>
    <col min="12542" max="12543" width="0" style="238" hidden="1" customWidth="1"/>
    <col min="12544" max="12544" width="18.28515625" style="238" customWidth="1"/>
    <col min="12545" max="12545" width="64.85546875" style="238" customWidth="1"/>
    <col min="12546" max="12549" width="9.140625" style="238"/>
    <col min="12550" max="12550" width="14.85546875" style="238" customWidth="1"/>
    <col min="12551" max="12794" width="9.140625" style="238"/>
    <col min="12795" max="12795" width="37.7109375" style="238" customWidth="1"/>
    <col min="12796" max="12796" width="9.140625" style="238"/>
    <col min="12797" max="12797" width="12.85546875" style="238" customWidth="1"/>
    <col min="12798" max="12799" width="0" style="238" hidden="1" customWidth="1"/>
    <col min="12800" max="12800" width="18.28515625" style="238" customWidth="1"/>
    <col min="12801" max="12801" width="64.85546875" style="238" customWidth="1"/>
    <col min="12802" max="12805" width="9.140625" style="238"/>
    <col min="12806" max="12806" width="14.85546875" style="238" customWidth="1"/>
    <col min="12807" max="13050" width="9.140625" style="238"/>
    <col min="13051" max="13051" width="37.7109375" style="238" customWidth="1"/>
    <col min="13052" max="13052" width="9.140625" style="238"/>
    <col min="13053" max="13053" width="12.85546875" style="238" customWidth="1"/>
    <col min="13054" max="13055" width="0" style="238" hidden="1" customWidth="1"/>
    <col min="13056" max="13056" width="18.28515625" style="238" customWidth="1"/>
    <col min="13057" max="13057" width="64.85546875" style="238" customWidth="1"/>
    <col min="13058" max="13061" width="9.140625" style="238"/>
    <col min="13062" max="13062" width="14.85546875" style="238" customWidth="1"/>
    <col min="13063" max="13306" width="9.140625" style="238"/>
    <col min="13307" max="13307" width="37.7109375" style="238" customWidth="1"/>
    <col min="13308" max="13308" width="9.140625" style="238"/>
    <col min="13309" max="13309" width="12.85546875" style="238" customWidth="1"/>
    <col min="13310" max="13311" width="0" style="238" hidden="1" customWidth="1"/>
    <col min="13312" max="13312" width="18.28515625" style="238" customWidth="1"/>
    <col min="13313" max="13313" width="64.85546875" style="238" customWidth="1"/>
    <col min="13314" max="13317" width="9.140625" style="238"/>
    <col min="13318" max="13318" width="14.85546875" style="238" customWidth="1"/>
    <col min="13319" max="13562" width="9.140625" style="238"/>
    <col min="13563" max="13563" width="37.7109375" style="238" customWidth="1"/>
    <col min="13564" max="13564" width="9.140625" style="238"/>
    <col min="13565" max="13565" width="12.85546875" style="238" customWidth="1"/>
    <col min="13566" max="13567" width="0" style="238" hidden="1" customWidth="1"/>
    <col min="13568" max="13568" width="18.28515625" style="238" customWidth="1"/>
    <col min="13569" max="13569" width="64.85546875" style="238" customWidth="1"/>
    <col min="13570" max="13573" width="9.140625" style="238"/>
    <col min="13574" max="13574" width="14.85546875" style="238" customWidth="1"/>
    <col min="13575" max="13818" width="9.140625" style="238"/>
    <col min="13819" max="13819" width="37.7109375" style="238" customWidth="1"/>
    <col min="13820" max="13820" width="9.140625" style="238"/>
    <col min="13821" max="13821" width="12.85546875" style="238" customWidth="1"/>
    <col min="13822" max="13823" width="0" style="238" hidden="1" customWidth="1"/>
    <col min="13824" max="13824" width="18.28515625" style="238" customWidth="1"/>
    <col min="13825" max="13825" width="64.85546875" style="238" customWidth="1"/>
    <col min="13826" max="13829" width="9.140625" style="238"/>
    <col min="13830" max="13830" width="14.85546875" style="238" customWidth="1"/>
    <col min="13831" max="14074" width="9.140625" style="238"/>
    <col min="14075" max="14075" width="37.7109375" style="238" customWidth="1"/>
    <col min="14076" max="14076" width="9.140625" style="238"/>
    <col min="14077" max="14077" width="12.85546875" style="238" customWidth="1"/>
    <col min="14078" max="14079" width="0" style="238" hidden="1" customWidth="1"/>
    <col min="14080" max="14080" width="18.28515625" style="238" customWidth="1"/>
    <col min="14081" max="14081" width="64.85546875" style="238" customWidth="1"/>
    <col min="14082" max="14085" width="9.140625" style="238"/>
    <col min="14086" max="14086" width="14.85546875" style="238" customWidth="1"/>
    <col min="14087" max="14330" width="9.140625" style="238"/>
    <col min="14331" max="14331" width="37.7109375" style="238" customWidth="1"/>
    <col min="14332" max="14332" width="9.140625" style="238"/>
    <col min="14333" max="14333" width="12.85546875" style="238" customWidth="1"/>
    <col min="14334" max="14335" width="0" style="238" hidden="1" customWidth="1"/>
    <col min="14336" max="14336" width="18.28515625" style="238" customWidth="1"/>
    <col min="14337" max="14337" width="64.85546875" style="238" customWidth="1"/>
    <col min="14338" max="14341" width="9.140625" style="238"/>
    <col min="14342" max="14342" width="14.85546875" style="238" customWidth="1"/>
    <col min="14343" max="14586" width="9.140625" style="238"/>
    <col min="14587" max="14587" width="37.7109375" style="238" customWidth="1"/>
    <col min="14588" max="14588" width="9.140625" style="238"/>
    <col min="14589" max="14589" width="12.85546875" style="238" customWidth="1"/>
    <col min="14590" max="14591" width="0" style="238" hidden="1" customWidth="1"/>
    <col min="14592" max="14592" width="18.28515625" style="238" customWidth="1"/>
    <col min="14593" max="14593" width="64.85546875" style="238" customWidth="1"/>
    <col min="14594" max="14597" width="9.140625" style="238"/>
    <col min="14598" max="14598" width="14.85546875" style="238" customWidth="1"/>
    <col min="14599" max="14842" width="9.140625" style="238"/>
    <col min="14843" max="14843" width="37.7109375" style="238" customWidth="1"/>
    <col min="14844" max="14844" width="9.140625" style="238"/>
    <col min="14845" max="14845" width="12.85546875" style="238" customWidth="1"/>
    <col min="14846" max="14847" width="0" style="238" hidden="1" customWidth="1"/>
    <col min="14848" max="14848" width="18.28515625" style="238" customWidth="1"/>
    <col min="14849" max="14849" width="64.85546875" style="238" customWidth="1"/>
    <col min="14850" max="14853" width="9.140625" style="238"/>
    <col min="14854" max="14854" width="14.85546875" style="238" customWidth="1"/>
    <col min="14855" max="15098" width="9.140625" style="238"/>
    <col min="15099" max="15099" width="37.7109375" style="238" customWidth="1"/>
    <col min="15100" max="15100" width="9.140625" style="238"/>
    <col min="15101" max="15101" width="12.85546875" style="238" customWidth="1"/>
    <col min="15102" max="15103" width="0" style="238" hidden="1" customWidth="1"/>
    <col min="15104" max="15104" width="18.28515625" style="238" customWidth="1"/>
    <col min="15105" max="15105" width="64.85546875" style="238" customWidth="1"/>
    <col min="15106" max="15109" width="9.140625" style="238"/>
    <col min="15110" max="15110" width="14.85546875" style="238" customWidth="1"/>
    <col min="15111" max="15354" width="9.140625" style="238"/>
    <col min="15355" max="15355" width="37.7109375" style="238" customWidth="1"/>
    <col min="15356" max="15356" width="9.140625" style="238"/>
    <col min="15357" max="15357" width="12.85546875" style="238" customWidth="1"/>
    <col min="15358" max="15359" width="0" style="238" hidden="1" customWidth="1"/>
    <col min="15360" max="15360" width="18.28515625" style="238" customWidth="1"/>
    <col min="15361" max="15361" width="64.85546875" style="238" customWidth="1"/>
    <col min="15362" max="15365" width="9.140625" style="238"/>
    <col min="15366" max="15366" width="14.85546875" style="238" customWidth="1"/>
    <col min="15367" max="15610" width="9.140625" style="238"/>
    <col min="15611" max="15611" width="37.7109375" style="238" customWidth="1"/>
    <col min="15612" max="15612" width="9.140625" style="238"/>
    <col min="15613" max="15613" width="12.85546875" style="238" customWidth="1"/>
    <col min="15614" max="15615" width="0" style="238" hidden="1" customWidth="1"/>
    <col min="15616" max="15616" width="18.28515625" style="238" customWidth="1"/>
    <col min="15617" max="15617" width="64.85546875" style="238" customWidth="1"/>
    <col min="15618" max="15621" width="9.140625" style="238"/>
    <col min="15622" max="15622" width="14.85546875" style="238" customWidth="1"/>
    <col min="15623" max="15866" width="9.140625" style="238"/>
    <col min="15867" max="15867" width="37.7109375" style="238" customWidth="1"/>
    <col min="15868" max="15868" width="9.140625" style="238"/>
    <col min="15869" max="15869" width="12.85546875" style="238" customWidth="1"/>
    <col min="15870" max="15871" width="0" style="238" hidden="1" customWidth="1"/>
    <col min="15872" max="15872" width="18.28515625" style="238" customWidth="1"/>
    <col min="15873" max="15873" width="64.85546875" style="238" customWidth="1"/>
    <col min="15874" max="15877" width="9.140625" style="238"/>
    <col min="15878" max="15878" width="14.85546875" style="238" customWidth="1"/>
    <col min="15879" max="16122" width="9.140625" style="238"/>
    <col min="16123" max="16123" width="37.7109375" style="238" customWidth="1"/>
    <col min="16124" max="16124" width="9.140625" style="238"/>
    <col min="16125" max="16125" width="12.85546875" style="238" customWidth="1"/>
    <col min="16126" max="16127" width="0" style="238" hidden="1" customWidth="1"/>
    <col min="16128" max="16128" width="18.28515625" style="238" customWidth="1"/>
    <col min="16129" max="16129" width="64.85546875" style="238" customWidth="1"/>
    <col min="16130" max="16133" width="9.140625" style="238"/>
    <col min="16134" max="16134" width="14.85546875" style="238" customWidth="1"/>
    <col min="16135" max="16384" width="9.140625" style="238"/>
  </cols>
  <sheetData>
    <row r="1" spans="1:42" ht="6" customHeight="1" x14ac:dyDescent="0.25">
      <c r="J1" s="292"/>
    </row>
    <row r="2" spans="1:42" ht="6" customHeight="1" x14ac:dyDescent="0.3">
      <c r="J2" s="289"/>
    </row>
    <row r="3" spans="1:42" ht="6" customHeight="1" x14ac:dyDescent="0.3">
      <c r="J3" s="289"/>
    </row>
    <row r="4" spans="1:42" ht="6" customHeight="1" x14ac:dyDescent="0.3">
      <c r="I4" s="289"/>
    </row>
    <row r="5" spans="1:42" ht="18.75" x14ac:dyDescent="0.25">
      <c r="A5" s="427" t="str">
        <f>'1. паспорт местоположение'!$A$5</f>
        <v>Год раскрытия информации: 2025 год</v>
      </c>
      <c r="B5" s="427"/>
      <c r="C5" s="427"/>
      <c r="D5" s="427"/>
      <c r="E5" s="427"/>
      <c r="F5" s="427"/>
      <c r="G5" s="427"/>
      <c r="H5" s="427"/>
      <c r="I5" s="427"/>
      <c r="J5" s="427"/>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row>
    <row r="6" spans="1:42" ht="18.75" x14ac:dyDescent="0.3">
      <c r="I6" s="289"/>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421</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M_00.0014.000014</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4" x14ac:dyDescent="0.25">
      <c r="A17" s="237"/>
      <c r="B17" s="237"/>
      <c r="C17" s="237"/>
      <c r="D17" s="237"/>
      <c r="E17" s="237"/>
      <c r="F17" s="237"/>
      <c r="G17" s="237"/>
      <c r="H17" s="237"/>
      <c r="I17" s="290"/>
      <c r="J17" s="290"/>
    </row>
    <row r="18" spans="1:14" x14ac:dyDescent="0.25">
      <c r="I18" s="291"/>
    </row>
    <row r="19" spans="1:14" ht="24.75" customHeight="1" x14ac:dyDescent="0.25">
      <c r="A19" s="432" t="s">
        <v>388</v>
      </c>
      <c r="B19" s="432"/>
      <c r="C19" s="432"/>
      <c r="D19" s="432"/>
      <c r="E19" s="432"/>
      <c r="F19" s="432"/>
      <c r="G19" s="432"/>
      <c r="H19" s="432"/>
      <c r="I19" s="432"/>
      <c r="J19" s="432"/>
    </row>
    <row r="20" spans="1:14" x14ac:dyDescent="0.25">
      <c r="A20" s="241"/>
      <c r="B20" s="241"/>
    </row>
    <row r="21" spans="1:14" ht="28.5" customHeight="1" x14ac:dyDescent="0.25">
      <c r="A21" s="428" t="s">
        <v>189</v>
      </c>
      <c r="B21" s="428" t="s">
        <v>188</v>
      </c>
      <c r="C21" s="433" t="s">
        <v>345</v>
      </c>
      <c r="D21" s="433"/>
      <c r="E21" s="433"/>
      <c r="F21" s="433"/>
      <c r="G21" s="428" t="s">
        <v>187</v>
      </c>
      <c r="H21" s="434" t="s">
        <v>347</v>
      </c>
      <c r="I21" s="428" t="s">
        <v>186</v>
      </c>
      <c r="J21" s="429" t="s">
        <v>346</v>
      </c>
    </row>
    <row r="22" spans="1:14" ht="58.5" customHeight="1" x14ac:dyDescent="0.25">
      <c r="A22" s="428"/>
      <c r="B22" s="428"/>
      <c r="C22" s="430" t="s">
        <v>442</v>
      </c>
      <c r="D22" s="430"/>
      <c r="E22" s="436" t="s">
        <v>449</v>
      </c>
      <c r="F22" s="437"/>
      <c r="G22" s="428"/>
      <c r="H22" s="435"/>
      <c r="I22" s="428"/>
      <c r="J22" s="429"/>
    </row>
    <row r="23" spans="1:14" ht="31.5" x14ac:dyDescent="0.25">
      <c r="A23" s="428"/>
      <c r="B23" s="428"/>
      <c r="C23" s="242" t="s">
        <v>185</v>
      </c>
      <c r="D23" s="242" t="s">
        <v>184</v>
      </c>
      <c r="E23" s="242" t="s">
        <v>185</v>
      </c>
      <c r="F23" s="242" t="s">
        <v>184</v>
      </c>
      <c r="G23" s="428"/>
      <c r="H23" s="430"/>
      <c r="I23" s="428"/>
      <c r="J23" s="429"/>
    </row>
    <row r="24" spans="1:14" x14ac:dyDescent="0.25">
      <c r="A24" s="242">
        <v>1</v>
      </c>
      <c r="B24" s="242">
        <v>2</v>
      </c>
      <c r="C24" s="243">
        <v>3</v>
      </c>
      <c r="D24" s="242">
        <v>4</v>
      </c>
      <c r="E24" s="243">
        <v>5</v>
      </c>
      <c r="F24" s="242">
        <v>6</v>
      </c>
      <c r="G24" s="243">
        <v>7</v>
      </c>
      <c r="H24" s="242">
        <v>8</v>
      </c>
      <c r="I24" s="243">
        <v>9</v>
      </c>
      <c r="J24" s="287">
        <v>10</v>
      </c>
      <c r="L24" s="245"/>
    </row>
    <row r="25" spans="1:14" ht="24" customHeight="1" x14ac:dyDescent="0.25">
      <c r="A25" s="280">
        <v>1</v>
      </c>
      <c r="B25" s="280" t="s">
        <v>450</v>
      </c>
      <c r="C25" s="285">
        <v>44757</v>
      </c>
      <c r="D25" s="285">
        <v>45655</v>
      </c>
      <c r="E25" s="285">
        <v>44757</v>
      </c>
      <c r="F25" s="285">
        <v>45777</v>
      </c>
      <c r="G25" s="286">
        <v>1</v>
      </c>
      <c r="H25" s="286">
        <v>0.2</v>
      </c>
      <c r="I25" s="280" t="s">
        <v>590</v>
      </c>
      <c r="J25" s="280" t="s">
        <v>424</v>
      </c>
      <c r="L25" s="246"/>
      <c r="N25" s="238" t="str">
        <f>CONCATENATE($A$12,A25)</f>
        <v>M_00.0014.0000141</v>
      </c>
    </row>
    <row r="26" spans="1:14" x14ac:dyDescent="0.25">
      <c r="A26" s="281" t="s">
        <v>451</v>
      </c>
      <c r="B26" s="281" t="s">
        <v>452</v>
      </c>
      <c r="C26" s="285" t="s">
        <v>424</v>
      </c>
      <c r="D26" s="285" t="s">
        <v>424</v>
      </c>
      <c r="E26" s="285">
        <v>45274</v>
      </c>
      <c r="F26" s="285">
        <v>45777</v>
      </c>
      <c r="G26" s="286">
        <v>1</v>
      </c>
      <c r="H26" s="286">
        <v>1</v>
      </c>
      <c r="I26" s="280" t="s">
        <v>591</v>
      </c>
      <c r="J26" s="281" t="s">
        <v>424</v>
      </c>
      <c r="N26" s="238" t="str">
        <f t="shared" ref="N26:N54" si="0">CONCATENATE($A$12,A26)</f>
        <v>M_00.0014.0000141.1.</v>
      </c>
    </row>
    <row r="27" spans="1:14" x14ac:dyDescent="0.25">
      <c r="A27" s="281" t="s">
        <v>453</v>
      </c>
      <c r="B27" s="281" t="s">
        <v>454</v>
      </c>
      <c r="C27" s="285" t="s">
        <v>424</v>
      </c>
      <c r="D27" s="285" t="s">
        <v>424</v>
      </c>
      <c r="E27" s="285" t="s">
        <v>424</v>
      </c>
      <c r="F27" s="285" t="s">
        <v>424</v>
      </c>
      <c r="G27" s="286" t="s">
        <v>424</v>
      </c>
      <c r="H27" s="286" t="s">
        <v>424</v>
      </c>
      <c r="I27" s="280" t="s">
        <v>555</v>
      </c>
      <c r="J27" s="281" t="s">
        <v>424</v>
      </c>
      <c r="N27" s="238" t="str">
        <f t="shared" si="0"/>
        <v>M_00.0014.0000141.2.</v>
      </c>
    </row>
    <row r="28" spans="1:14" ht="31.5" x14ac:dyDescent="0.25">
      <c r="A28" s="281" t="s">
        <v>455</v>
      </c>
      <c r="B28" s="281" t="s">
        <v>456</v>
      </c>
      <c r="C28" s="285" t="s">
        <v>424</v>
      </c>
      <c r="D28" s="285" t="s">
        <v>424</v>
      </c>
      <c r="E28" s="285" t="s">
        <v>424</v>
      </c>
      <c r="F28" s="285" t="s">
        <v>424</v>
      </c>
      <c r="G28" s="286" t="s">
        <v>424</v>
      </c>
      <c r="H28" s="286" t="s">
        <v>424</v>
      </c>
      <c r="I28" s="280" t="s">
        <v>555</v>
      </c>
      <c r="J28" s="281" t="s">
        <v>424</v>
      </c>
      <c r="N28" s="238" t="str">
        <f t="shared" si="0"/>
        <v>M_00.0014.0000141.2.1.</v>
      </c>
    </row>
    <row r="29" spans="1:14" x14ac:dyDescent="0.25">
      <c r="A29" s="281" t="s">
        <v>457</v>
      </c>
      <c r="B29" s="281" t="s">
        <v>458</v>
      </c>
      <c r="C29" s="285" t="s">
        <v>424</v>
      </c>
      <c r="D29" s="285" t="s">
        <v>424</v>
      </c>
      <c r="E29" s="285" t="s">
        <v>424</v>
      </c>
      <c r="F29" s="285" t="s">
        <v>424</v>
      </c>
      <c r="G29" s="286" t="s">
        <v>424</v>
      </c>
      <c r="H29" s="286" t="s">
        <v>424</v>
      </c>
      <c r="I29" s="280" t="s">
        <v>555</v>
      </c>
      <c r="J29" s="281" t="s">
        <v>424</v>
      </c>
      <c r="N29" s="238" t="str">
        <f t="shared" si="0"/>
        <v>M_00.0014.0000141.3.</v>
      </c>
    </row>
    <row r="30" spans="1:14" x14ac:dyDescent="0.25">
      <c r="A30" s="281" t="s">
        <v>459</v>
      </c>
      <c r="B30" s="281" t="s">
        <v>460</v>
      </c>
      <c r="C30" s="285" t="s">
        <v>424</v>
      </c>
      <c r="D30" s="285" t="s">
        <v>424</v>
      </c>
      <c r="E30" s="285" t="s">
        <v>424</v>
      </c>
      <c r="F30" s="285" t="s">
        <v>424</v>
      </c>
      <c r="G30" s="286" t="s">
        <v>424</v>
      </c>
      <c r="H30" s="286" t="s">
        <v>424</v>
      </c>
      <c r="I30" s="280" t="s">
        <v>555</v>
      </c>
      <c r="J30" s="281" t="s">
        <v>424</v>
      </c>
      <c r="N30" s="238" t="str">
        <f t="shared" si="0"/>
        <v>M_00.0014.0000141.4.</v>
      </c>
    </row>
    <row r="31" spans="1:14" x14ac:dyDescent="0.25">
      <c r="A31" s="281" t="s">
        <v>461</v>
      </c>
      <c r="B31" s="281" t="s">
        <v>462</v>
      </c>
      <c r="C31" s="285">
        <v>44757</v>
      </c>
      <c r="D31" s="285">
        <v>45142</v>
      </c>
      <c r="E31" s="285">
        <v>44757</v>
      </c>
      <c r="F31" s="285">
        <v>45142</v>
      </c>
      <c r="G31" s="286">
        <v>1</v>
      </c>
      <c r="H31" s="286" t="s">
        <v>424</v>
      </c>
      <c r="I31" s="280" t="s">
        <v>555</v>
      </c>
      <c r="J31" s="281" t="s">
        <v>424</v>
      </c>
      <c r="N31" s="238" t="str">
        <f t="shared" si="0"/>
        <v>M_00.0014.0000141.5.</v>
      </c>
    </row>
    <row r="32" spans="1:14" x14ac:dyDescent="0.25">
      <c r="A32" s="281" t="s">
        <v>463</v>
      </c>
      <c r="B32" s="281" t="s">
        <v>464</v>
      </c>
      <c r="C32" s="285">
        <v>45590</v>
      </c>
      <c r="D32" s="285">
        <v>45595</v>
      </c>
      <c r="E32" s="285">
        <v>44977</v>
      </c>
      <c r="F32" s="285">
        <v>45628</v>
      </c>
      <c r="G32" s="286">
        <v>1</v>
      </c>
      <c r="H32" s="286" t="s">
        <v>424</v>
      </c>
      <c r="I32" s="280" t="s">
        <v>555</v>
      </c>
      <c r="J32" s="281" t="s">
        <v>424</v>
      </c>
      <c r="N32" s="238" t="str">
        <f t="shared" si="0"/>
        <v>M_00.0014.0000141.6.</v>
      </c>
    </row>
    <row r="33" spans="1:14" ht="31.5" x14ac:dyDescent="0.25">
      <c r="A33" s="281" t="s">
        <v>465</v>
      </c>
      <c r="B33" s="281" t="s">
        <v>466</v>
      </c>
      <c r="C33" s="285" t="s">
        <v>424</v>
      </c>
      <c r="D33" s="285" t="s">
        <v>424</v>
      </c>
      <c r="E33" s="285" t="s">
        <v>424</v>
      </c>
      <c r="F33" s="285" t="s">
        <v>424</v>
      </c>
      <c r="G33" s="286" t="s">
        <v>424</v>
      </c>
      <c r="H33" s="286" t="s">
        <v>424</v>
      </c>
      <c r="I33" s="280" t="s">
        <v>555</v>
      </c>
      <c r="J33" s="281" t="s">
        <v>424</v>
      </c>
      <c r="N33" s="238" t="str">
        <f t="shared" si="0"/>
        <v>M_00.0014.0000141.7.</v>
      </c>
    </row>
    <row r="34" spans="1:14" ht="31.5" x14ac:dyDescent="0.25">
      <c r="A34" s="281" t="s">
        <v>467</v>
      </c>
      <c r="B34" s="281" t="s">
        <v>468</v>
      </c>
      <c r="C34" s="285" t="s">
        <v>424</v>
      </c>
      <c r="D34" s="285" t="s">
        <v>424</v>
      </c>
      <c r="E34" s="285" t="s">
        <v>424</v>
      </c>
      <c r="F34" s="285" t="s">
        <v>424</v>
      </c>
      <c r="G34" s="286" t="s">
        <v>424</v>
      </c>
      <c r="H34" s="286" t="s">
        <v>424</v>
      </c>
      <c r="I34" s="280" t="s">
        <v>555</v>
      </c>
      <c r="J34" s="281" t="s">
        <v>424</v>
      </c>
      <c r="N34" s="238" t="str">
        <f t="shared" si="0"/>
        <v>M_00.0014.0000141.8.</v>
      </c>
    </row>
    <row r="35" spans="1:14" x14ac:dyDescent="0.25">
      <c r="A35" s="281" t="s">
        <v>469</v>
      </c>
      <c r="B35" s="281" t="s">
        <v>470</v>
      </c>
      <c r="C35" s="285">
        <v>45655</v>
      </c>
      <c r="D35" s="285">
        <v>45655</v>
      </c>
      <c r="E35" s="285">
        <v>45624</v>
      </c>
      <c r="F35" s="285">
        <v>45654</v>
      </c>
      <c r="G35" s="286">
        <v>1</v>
      </c>
      <c r="H35" s="286" t="s">
        <v>424</v>
      </c>
      <c r="I35" s="280" t="s">
        <v>555</v>
      </c>
      <c r="J35" s="281" t="s">
        <v>424</v>
      </c>
      <c r="N35" s="238" t="str">
        <f t="shared" si="0"/>
        <v>M_00.0014.0000141.9.</v>
      </c>
    </row>
    <row r="36" spans="1:14" x14ac:dyDescent="0.25">
      <c r="A36" s="281" t="s">
        <v>471</v>
      </c>
      <c r="B36" s="281" t="s">
        <v>472</v>
      </c>
      <c r="C36" s="285" t="s">
        <v>424</v>
      </c>
      <c r="D36" s="285" t="s">
        <v>424</v>
      </c>
      <c r="E36" s="285" t="s">
        <v>424</v>
      </c>
      <c r="F36" s="285" t="s">
        <v>424</v>
      </c>
      <c r="G36" s="286" t="s">
        <v>424</v>
      </c>
      <c r="H36" s="286" t="s">
        <v>424</v>
      </c>
      <c r="I36" s="280" t="s">
        <v>555</v>
      </c>
      <c r="J36" s="281" t="s">
        <v>424</v>
      </c>
      <c r="N36" s="238" t="str">
        <f t="shared" si="0"/>
        <v>M_00.0014.0000141.10.</v>
      </c>
    </row>
    <row r="37" spans="1:14" x14ac:dyDescent="0.25">
      <c r="A37" s="281" t="s">
        <v>473</v>
      </c>
      <c r="B37" s="281" t="s">
        <v>474</v>
      </c>
      <c r="C37" s="285">
        <v>45442</v>
      </c>
      <c r="D37" s="285">
        <v>45655</v>
      </c>
      <c r="E37" s="285">
        <v>45442</v>
      </c>
      <c r="F37" s="285">
        <v>45628</v>
      </c>
      <c r="G37" s="286">
        <v>1</v>
      </c>
      <c r="H37" s="286" t="s">
        <v>424</v>
      </c>
      <c r="I37" s="280" t="s">
        <v>555</v>
      </c>
      <c r="J37" s="281" t="s">
        <v>424</v>
      </c>
      <c r="N37" s="238" t="str">
        <f t="shared" si="0"/>
        <v>M_00.0014.0000141.11.</v>
      </c>
    </row>
    <row r="38" spans="1:14" x14ac:dyDescent="0.25">
      <c r="A38" s="280">
        <v>2</v>
      </c>
      <c r="B38" s="280" t="s">
        <v>510</v>
      </c>
      <c r="C38" s="285">
        <v>45036</v>
      </c>
      <c r="D38" s="285">
        <v>45991</v>
      </c>
      <c r="E38" s="285">
        <v>45036</v>
      </c>
      <c r="F38" s="285">
        <v>46295</v>
      </c>
      <c r="G38" s="286">
        <v>0.875</v>
      </c>
      <c r="H38" s="286" t="s">
        <v>424</v>
      </c>
      <c r="I38" s="280" t="s">
        <v>590</v>
      </c>
      <c r="J38" s="280" t="s">
        <v>424</v>
      </c>
      <c r="N38" s="238" t="str">
        <f t="shared" si="0"/>
        <v>M_00.0014.0000142</v>
      </c>
    </row>
    <row r="39" spans="1:14" ht="173.25" customHeight="1" x14ac:dyDescent="0.25">
      <c r="A39" s="282" t="s">
        <v>475</v>
      </c>
      <c r="B39" s="281" t="s">
        <v>476</v>
      </c>
      <c r="C39" s="285">
        <v>45336</v>
      </c>
      <c r="D39" s="285">
        <v>45534</v>
      </c>
      <c r="E39" s="285">
        <v>46235</v>
      </c>
      <c r="F39" s="285">
        <v>46295</v>
      </c>
      <c r="G39" s="286" t="s">
        <v>424</v>
      </c>
      <c r="H39" s="286" t="s">
        <v>424</v>
      </c>
      <c r="I39" s="280" t="s">
        <v>592</v>
      </c>
      <c r="J39" s="281" t="s">
        <v>424</v>
      </c>
      <c r="N39" s="238" t="str">
        <f t="shared" si="0"/>
        <v>M_00.0014.0000142.1.</v>
      </c>
    </row>
    <row r="40" spans="1:14" x14ac:dyDescent="0.25">
      <c r="A40" s="282" t="s">
        <v>477</v>
      </c>
      <c r="B40" s="281" t="s">
        <v>478</v>
      </c>
      <c r="C40" s="285">
        <v>45036</v>
      </c>
      <c r="D40" s="285">
        <v>45991</v>
      </c>
      <c r="E40" s="285">
        <v>45036</v>
      </c>
      <c r="F40" s="285">
        <v>45427</v>
      </c>
      <c r="G40" s="286">
        <v>1</v>
      </c>
      <c r="H40" s="286" t="s">
        <v>424</v>
      </c>
      <c r="I40" s="280" t="s">
        <v>555</v>
      </c>
      <c r="J40" s="281" t="s">
        <v>424</v>
      </c>
      <c r="N40" s="238" t="str">
        <f t="shared" si="0"/>
        <v>M_00.0014.0000142.2.</v>
      </c>
    </row>
    <row r="41" spans="1:14" x14ac:dyDescent="0.25">
      <c r="A41" s="280">
        <v>3</v>
      </c>
      <c r="B41" s="280" t="s">
        <v>479</v>
      </c>
      <c r="C41" s="285">
        <v>45503</v>
      </c>
      <c r="D41" s="285">
        <v>46006</v>
      </c>
      <c r="E41" s="285">
        <v>45291</v>
      </c>
      <c r="F41" s="285">
        <v>46182</v>
      </c>
      <c r="G41" s="286">
        <v>0.48</v>
      </c>
      <c r="H41" s="286">
        <v>0.45999999999999996</v>
      </c>
      <c r="I41" s="280" t="s">
        <v>590</v>
      </c>
      <c r="J41" s="280" t="s">
        <v>424</v>
      </c>
      <c r="N41" s="238" t="str">
        <f t="shared" si="0"/>
        <v>M_00.0014.0000143</v>
      </c>
    </row>
    <row r="42" spans="1:14" ht="157.5" x14ac:dyDescent="0.25">
      <c r="A42" s="281" t="s">
        <v>480</v>
      </c>
      <c r="B42" s="281" t="s">
        <v>481</v>
      </c>
      <c r="C42" s="285">
        <v>45804</v>
      </c>
      <c r="D42" s="285">
        <v>45443</v>
      </c>
      <c r="E42" s="285">
        <v>45602</v>
      </c>
      <c r="F42" s="285">
        <v>45868</v>
      </c>
      <c r="G42" s="286">
        <v>1</v>
      </c>
      <c r="H42" s="286" t="s">
        <v>424</v>
      </c>
      <c r="I42" s="280" t="s">
        <v>593</v>
      </c>
      <c r="J42" s="281" t="s">
        <v>424</v>
      </c>
      <c r="N42" s="238" t="str">
        <f t="shared" si="0"/>
        <v>M_00.0014.0000143.1.</v>
      </c>
    </row>
    <row r="43" spans="1:14" x14ac:dyDescent="0.25">
      <c r="A43" s="281" t="s">
        <v>482</v>
      </c>
      <c r="B43" s="281" t="s">
        <v>483</v>
      </c>
      <c r="C43" s="285">
        <v>45503</v>
      </c>
      <c r="D43" s="285">
        <v>45991</v>
      </c>
      <c r="E43" s="285">
        <v>45291</v>
      </c>
      <c r="F43" s="285">
        <v>45654</v>
      </c>
      <c r="G43" s="286">
        <v>1</v>
      </c>
      <c r="H43" s="286" t="s">
        <v>424</v>
      </c>
      <c r="I43" s="280" t="s">
        <v>555</v>
      </c>
      <c r="J43" s="281" t="s">
        <v>424</v>
      </c>
      <c r="N43" s="238" t="str">
        <f t="shared" si="0"/>
        <v>M_00.0014.0000143.2.</v>
      </c>
    </row>
    <row r="44" spans="1:14" ht="94.5" x14ac:dyDescent="0.25">
      <c r="A44" s="281" t="s">
        <v>484</v>
      </c>
      <c r="B44" s="281" t="s">
        <v>485</v>
      </c>
      <c r="C44" s="285">
        <v>45864</v>
      </c>
      <c r="D44" s="285">
        <v>45961</v>
      </c>
      <c r="E44" s="285">
        <v>45654</v>
      </c>
      <c r="F44" s="285">
        <v>46142</v>
      </c>
      <c r="G44" s="286" t="s">
        <v>424</v>
      </c>
      <c r="H44" s="286" t="s">
        <v>424</v>
      </c>
      <c r="I44" s="280" t="s">
        <v>594</v>
      </c>
      <c r="J44" s="281" t="s">
        <v>424</v>
      </c>
      <c r="N44" s="238" t="str">
        <f t="shared" si="0"/>
        <v>M_00.0014.0000143.3.</v>
      </c>
    </row>
    <row r="45" spans="1:14" ht="31.5" x14ac:dyDescent="0.25">
      <c r="A45" s="281" t="s">
        <v>486</v>
      </c>
      <c r="B45" s="281" t="s">
        <v>487</v>
      </c>
      <c r="C45" s="285" t="s">
        <v>424</v>
      </c>
      <c r="D45" s="285" t="s">
        <v>424</v>
      </c>
      <c r="E45" s="285">
        <v>46102</v>
      </c>
      <c r="F45" s="285">
        <v>46112</v>
      </c>
      <c r="G45" s="286" t="s">
        <v>424</v>
      </c>
      <c r="H45" s="286" t="s">
        <v>424</v>
      </c>
      <c r="I45" s="280" t="s">
        <v>555</v>
      </c>
      <c r="J45" s="281" t="s">
        <v>424</v>
      </c>
      <c r="N45" s="238" t="str">
        <f t="shared" si="0"/>
        <v>M_00.0014.0000143.4.</v>
      </c>
    </row>
    <row r="46" spans="1:14" ht="63" x14ac:dyDescent="0.25">
      <c r="A46" s="281" t="s">
        <v>488</v>
      </c>
      <c r="B46" s="281" t="s">
        <v>489</v>
      </c>
      <c r="C46" s="285" t="s">
        <v>424</v>
      </c>
      <c r="D46" s="285" t="s">
        <v>424</v>
      </c>
      <c r="E46" s="285">
        <v>46172</v>
      </c>
      <c r="F46" s="285">
        <v>46182</v>
      </c>
      <c r="G46" s="286" t="s">
        <v>424</v>
      </c>
      <c r="H46" s="286" t="s">
        <v>424</v>
      </c>
      <c r="I46" s="280" t="s">
        <v>555</v>
      </c>
      <c r="J46" s="281" t="s">
        <v>424</v>
      </c>
      <c r="N46" s="238" t="str">
        <f t="shared" si="0"/>
        <v>M_00.0014.0000143.5.</v>
      </c>
    </row>
    <row r="47" spans="1:14" x14ac:dyDescent="0.25">
      <c r="A47" s="281" t="s">
        <v>490</v>
      </c>
      <c r="B47" s="281" t="s">
        <v>491</v>
      </c>
      <c r="C47" s="285" t="s">
        <v>424</v>
      </c>
      <c r="D47" s="285" t="s">
        <v>424</v>
      </c>
      <c r="E47" s="285" t="s">
        <v>424</v>
      </c>
      <c r="F47" s="285" t="s">
        <v>424</v>
      </c>
      <c r="G47" s="286" t="s">
        <v>424</v>
      </c>
      <c r="H47" s="286" t="s">
        <v>424</v>
      </c>
      <c r="I47" s="280" t="s">
        <v>424</v>
      </c>
      <c r="J47" s="281" t="s">
        <v>424</v>
      </c>
      <c r="N47" s="238" t="str">
        <f t="shared" si="0"/>
        <v>M_00.0014.0000143.6.</v>
      </c>
    </row>
    <row r="48" spans="1:14" x14ac:dyDescent="0.25">
      <c r="A48" s="280">
        <v>4</v>
      </c>
      <c r="B48" s="280" t="s">
        <v>492</v>
      </c>
      <c r="C48" s="285">
        <v>46001</v>
      </c>
      <c r="D48" s="285">
        <v>46021</v>
      </c>
      <c r="E48" s="285">
        <v>45991</v>
      </c>
      <c r="F48" s="285">
        <v>46203</v>
      </c>
      <c r="G48" s="286" t="s">
        <v>424</v>
      </c>
      <c r="H48" s="286" t="s">
        <v>424</v>
      </c>
      <c r="I48" s="280" t="s">
        <v>590</v>
      </c>
      <c r="J48" s="280" t="s">
        <v>424</v>
      </c>
      <c r="N48" s="238" t="str">
        <f t="shared" si="0"/>
        <v>M_00.0014.0000144</v>
      </c>
    </row>
    <row r="49" spans="1:14" ht="94.5" x14ac:dyDescent="0.25">
      <c r="A49" s="281" t="s">
        <v>493</v>
      </c>
      <c r="B49" s="281" t="s">
        <v>494</v>
      </c>
      <c r="C49" s="285">
        <v>46003</v>
      </c>
      <c r="D49" s="285">
        <v>46006</v>
      </c>
      <c r="E49" s="285">
        <v>45992</v>
      </c>
      <c r="F49" s="285">
        <v>46174</v>
      </c>
      <c r="G49" s="286" t="s">
        <v>424</v>
      </c>
      <c r="H49" s="286" t="s">
        <v>424</v>
      </c>
      <c r="I49" s="280" t="s">
        <v>594</v>
      </c>
      <c r="J49" s="281" t="s">
        <v>424</v>
      </c>
      <c r="N49" s="238" t="str">
        <f t="shared" si="0"/>
        <v>M_00.0014.0000144.1.</v>
      </c>
    </row>
    <row r="50" spans="1:14" ht="47.25" x14ac:dyDescent="0.25">
      <c r="A50" s="281" t="s">
        <v>495</v>
      </c>
      <c r="B50" s="281" t="s">
        <v>496</v>
      </c>
      <c r="C50" s="285" t="s">
        <v>424</v>
      </c>
      <c r="D50" s="285" t="s">
        <v>424</v>
      </c>
      <c r="E50" s="285" t="s">
        <v>424</v>
      </c>
      <c r="F50" s="285" t="s">
        <v>424</v>
      </c>
      <c r="G50" s="286" t="s">
        <v>424</v>
      </c>
      <c r="H50" s="286" t="s">
        <v>424</v>
      </c>
      <c r="I50" s="280" t="s">
        <v>555</v>
      </c>
      <c r="J50" s="281" t="s">
        <v>424</v>
      </c>
      <c r="N50" s="238" t="str">
        <f t="shared" si="0"/>
        <v>M_00.0014.0000144.2.</v>
      </c>
    </row>
    <row r="51" spans="1:14" ht="94.5" x14ac:dyDescent="0.25">
      <c r="A51" s="281" t="s">
        <v>497</v>
      </c>
      <c r="B51" s="281" t="s">
        <v>498</v>
      </c>
      <c r="C51" s="285">
        <v>46001</v>
      </c>
      <c r="D51" s="285">
        <v>46001</v>
      </c>
      <c r="E51" s="285">
        <v>45991</v>
      </c>
      <c r="F51" s="285">
        <v>46203</v>
      </c>
      <c r="G51" s="286" t="s">
        <v>424</v>
      </c>
      <c r="H51" s="286" t="s">
        <v>424</v>
      </c>
      <c r="I51" s="280" t="s">
        <v>594</v>
      </c>
      <c r="J51" s="281" t="s">
        <v>424</v>
      </c>
      <c r="N51" s="238" t="str">
        <f t="shared" si="0"/>
        <v>M_00.0014.0000144.3.</v>
      </c>
    </row>
    <row r="52" spans="1:14" ht="31.5" x14ac:dyDescent="0.25">
      <c r="A52" s="283" t="s">
        <v>499</v>
      </c>
      <c r="B52" s="281" t="s">
        <v>500</v>
      </c>
      <c r="C52" s="285" t="s">
        <v>424</v>
      </c>
      <c r="D52" s="285" t="s">
        <v>424</v>
      </c>
      <c r="E52" s="285">
        <v>46203</v>
      </c>
      <c r="F52" s="285">
        <v>46203</v>
      </c>
      <c r="G52" s="286" t="s">
        <v>424</v>
      </c>
      <c r="H52" s="286" t="s">
        <v>424</v>
      </c>
      <c r="I52" s="280" t="s">
        <v>555</v>
      </c>
      <c r="J52" s="281" t="s">
        <v>424</v>
      </c>
      <c r="N52" s="238" t="str">
        <f t="shared" si="0"/>
        <v>M_00.0014.0000144.4.</v>
      </c>
    </row>
    <row r="53" spans="1:14" ht="94.5" x14ac:dyDescent="0.25">
      <c r="A53" s="281" t="s">
        <v>501</v>
      </c>
      <c r="B53" s="284" t="s">
        <v>502</v>
      </c>
      <c r="C53" s="285">
        <v>46021</v>
      </c>
      <c r="D53" s="285">
        <v>46021</v>
      </c>
      <c r="E53" s="285">
        <v>45992</v>
      </c>
      <c r="F53" s="285">
        <v>46203</v>
      </c>
      <c r="G53" s="286" t="s">
        <v>424</v>
      </c>
      <c r="H53" s="286" t="s">
        <v>424</v>
      </c>
      <c r="I53" s="280" t="s">
        <v>594</v>
      </c>
      <c r="J53" s="281" t="s">
        <v>424</v>
      </c>
      <c r="N53" s="238" t="str">
        <f t="shared" si="0"/>
        <v>M_00.0014.0000144.5.</v>
      </c>
    </row>
    <row r="54" spans="1:14" x14ac:dyDescent="0.25">
      <c r="A54" s="281" t="s">
        <v>503</v>
      </c>
      <c r="B54" s="281" t="s">
        <v>504</v>
      </c>
      <c r="C54" s="285" t="s">
        <v>424</v>
      </c>
      <c r="D54" s="285" t="s">
        <v>424</v>
      </c>
      <c r="E54" s="285" t="s">
        <v>424</v>
      </c>
      <c r="F54" s="285" t="s">
        <v>424</v>
      </c>
      <c r="G54" s="286" t="s">
        <v>424</v>
      </c>
      <c r="H54" s="286" t="s">
        <v>424</v>
      </c>
      <c r="I54" s="280" t="s">
        <v>555</v>
      </c>
      <c r="J54" s="281" t="s">
        <v>424</v>
      </c>
      <c r="N54" s="238" t="str">
        <f t="shared" si="0"/>
        <v>M_00.0014.0000144.6.</v>
      </c>
    </row>
  </sheetData>
  <autoFilter ref="A24:AP54" xr:uid="{00000000-0001-0000-0900-000000000000}"/>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Силинская М.Ф. - Директор по инвестициям и передаче эн</cp:lastModifiedBy>
  <cp:lastPrinted>2015-11-30T14:18:17Z</cp:lastPrinted>
  <dcterms:created xsi:type="dcterms:W3CDTF">2015-08-16T15:31:05Z</dcterms:created>
  <dcterms:modified xsi:type="dcterms:W3CDTF">2025-08-08T09:32:26Z</dcterms:modified>
</cp:coreProperties>
</file>