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A5C567C7-DBD4-48E8-84DB-4A742A8666A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29"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AE27" i="15"/>
  <c r="AE24" i="15" s="1"/>
  <c r="D24" i="15"/>
  <c r="N27" i="15" l="1"/>
  <c r="F29" i="15"/>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<sst xmlns="http://schemas.openxmlformats.org/spreadsheetml/2006/main" count="4533" uniqueCount="546">
  <si>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</si>
  <si>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</si>
  <si>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</si>
  <si>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</si>
  <si>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</si>
  <si>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</si>
  <si>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</si>
  <si>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</si>
  <si>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</si>
  <si>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</si>
  <si>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</si>
  <si>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</si>
  <si>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</si>
  <si>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</si>
  <si>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</si>
  <si>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</si>
  <si>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</si>
  <si>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</si>
  <si>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</si>
  <si>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</si>
  <si>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</si>
  <si>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</si>
  <si>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</si>
  <si>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</si>
  <si>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</si>
  <si>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</si>
  <si>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</si>
  <si>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</si>
  <si>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</si>
  <si>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</si>
  <si>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</si>
  <si>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</si>
  <si>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</si>
  <si>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</si>
  <si>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</si>
  <si>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</si>
  <si>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</si>
  <si>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</si>
  <si>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</si>
  <si>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</si>
  <si>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</si>
  <si>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</si>
  <si>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</si>
  <si>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</si>
  <si>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</si>
  <si>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</si>
  <si>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</si>
  <si>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</si>
  <si>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</si>
  <si>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</si>
  <si>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</si>
  <si>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</si>
  <si>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</si>
  <si>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</si>
  <si>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</si>
  <si>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</si>
  <si>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</si>
  <si>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</si>
  <si>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</si>
  <si>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</si>
  <si>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</si>
  <si>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</si>
  <si>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</si>
  <si>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</si>
  <si>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</si>
  <si>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</si>
  <si>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</si>
  <si>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</si>
  <si>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</si>
  <si>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</si>
  <si>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</si>
  <si>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</si>
  <si>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</si>
  <si>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</si>
  <si>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</si>
  <si>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</si>
  <si>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</si>
  <si>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</si>
  <si>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</si>
  <si>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</si>
  <si>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</si>
  <si>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</si>
  <si>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</si>
  <si>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</si>
  <si>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</si>
  <si>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</si>
  <si>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</si>
  <si>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</si>
  <si>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</si>
  <si>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</si>
  <si>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</si>
  <si>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</si>
  <si>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</si>
  <si>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</si>
  <si>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</si>
  <si>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</si>
  <si>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</si>
  <si>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</si>
  <si>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</si>
  <si>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</si>
  <si>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</si>
  <si>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</si>
  <si>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</si>
  <si>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</si>
  <si>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</si>
  <si>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</si>
  <si>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</si>
  <si>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</si>
  <si>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</si>
  <si>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</si>
  <si>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</si>
  <si>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</si>
  <si>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</si>
  <si>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</si>
  <si>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</si>
  <si>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</si>
  <si>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</si>
  <si>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</si>
  <si>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</si>
  <si>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</si>
  <si>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</si>
  <si>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</si>
  <si>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</si>
  <si>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</si>
  <si>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</si>
  <si>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</si>
  <si>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</si>
  <si>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</si>
  <si>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</si>
  <si>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</si>
  <si>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</si>
  <si>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</si>
  <si>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</si>
  <si>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</si>
  <si>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</si>
  <si>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</si>
  <si>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</si>
  <si>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</si>
  <si>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</si>
  <si>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</si>
  <si>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</si>
  <si>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</si>
  <si>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</si>
  <si>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</si>
  <si>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</si>
  <si>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</si>
  <si>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</si>
  <si>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</si>
  <si>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</si>
  <si>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</si>
  <si>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</si>
  <si>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</si>
  <si>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</si>
  <si>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</si>
  <si>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</si>
  <si>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</si>
  <si>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</si>
  <si>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</si>
  <si>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</si>
  <si>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</si>
  <si>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</si>
  <si>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</si>
  <si>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</si>
  <si>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</si>
  <si>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</si>
  <si>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</si>
  <si>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</si>
  <si>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</si>
  <si>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</si>
  <si>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</si>
  <si>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</si>
  <si>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</si>
  <si>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</si>
  <si>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</si>
  <si>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</si>
  <si>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</si>
  <si>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</si>
  <si>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</si>
  <si>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</si>
  <si>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</si>
  <si>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</si>
  <si>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</si>
  <si>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</si>
  <si>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</si>
  <si>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</si>
  <si>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</si>
  <si>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</si>
  <si>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</si>
  <si>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</si>
  <si>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</si>
  <si>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</si>
  <si>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</si>
  <si>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</si>
  <si>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</si>
  <si>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</si>
  <si>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</si>
  <si>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</si>
  <si>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</si>
  <si>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</si>
  <si>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</si>
  <si>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</si>
  <si>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</si>
  <si>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</si>
  <si>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</si>
  <si>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</si>
  <si>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</si>
  <si>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</si>
  <si>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</si>
  <si>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</si>
  <si>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</si>
  <si>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</si>
  <si>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</si>
  <si>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</si>
  <si>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</si>
  <si>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</si>
  <si>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</si>
  <si>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</si>
  <si>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</si>
  <si>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</si>
  <si>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</si>
  <si>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</si>
  <si>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</si>
  <si>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</si>
  <si>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</si>
  <si>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</si>
  <si>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</si>
  <si>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</si>
  <si>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</si>
  <si>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</si>
  <si>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</si>
  <si>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</si>
  <si>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</si>
  <si>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</si>
  <si>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</si>
  <si>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</si>
  <si>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</si>
  <si>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</si>
  <si>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</si>
  <si>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</si>
  <si>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</si>
  <si>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</si>
  <si>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</si>
  <si>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</si>
  <si>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</si>
  <si>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</si>
  <si>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</si>
  <si>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</si>
  <si>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</si>
  <si>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</si>
  <si>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</si>
  <si>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</si>
  <si>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</si>
  <si>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</si>
  <si>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</si>
  <si>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</si>
  <si>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</si>
  <si>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</si>
  <si>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</si>
  <si>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</si>
  <si>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</si>
  <si>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</si>
  <si>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</si>
  <si>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</si>
  <si>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</si>
  <si>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</si>
  <si>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</si>
  <si>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</si>
  <si>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</si>
  <si>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</si>
  <si>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</si>
  <si>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</si>
  <si>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</si>
  <si>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</si>
  <si>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</si>
  <si>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</si>
  <si>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</si>
  <si>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</si>
  <si>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</si>
  <si>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</si>
  <si>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</si>
  <si>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</si>
  <si>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</si>
  <si>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</si>
  <si>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</si>
  <si>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</si>
  <si>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</si>
  <si>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</si>
  <si>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</si>
  <si>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</si>
  <si>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</si>
  <si>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</si>
  <si>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</si>
  <si>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</si>
  <si>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</si>
  <si>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</si>
  <si>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</si>
  <si>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</si>
  <si>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</si>
  <si>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</si>
  <si>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</si>
  <si>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</si>
  <si>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</si>
  <si>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</si>
  <si>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</si>
  <si>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</si>
  <si>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</si>
  <si>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</si>
  <si>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</si>
  <si>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</si>
  <si>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</si>
  <si>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</si>
  <si>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</si>
  <si>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</si>
  <si>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</si>
  <si>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</si>
  <si>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</si>
  <si>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</si>
  <si>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</si>
  <si>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</si>
  <si>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</si>
  <si>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</si>
  <si>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</si>
  <si>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</si>
  <si>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</si>
  <si>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</si>
  <si>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</si>
  <si>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</si>
  <si>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</si>
  <si>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</si>
  <si>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</si>
  <si>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</si>
  <si>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</si>
  <si>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</si>
  <si>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</si>
  <si>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</si>
  <si>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</si>
  <si>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</si>
  <si>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</si>
  <si>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</si>
  <si>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</si>
  <si>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</si>
  <si>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</si>
  <si>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</si>
  <si>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</si>
  <si>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</si>
  <si>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</si>
  <si>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</si>
  <si>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</si>
  <si>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</si>
  <si>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</si>
  <si>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</si>
  <si>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</si>
  <si>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</si>
  <si>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</si>
  <si>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</si>
  <si>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</si>
  <si>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</si>
  <si>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</si>
  <si>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</si>
  <si>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</si>
  <si>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</si>
  <si>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</si>
  <si>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</si>
  <si>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</si>
  <si>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</si>
  <si>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</si>
  <si>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</si>
  <si>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</si>
  <si>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</si>
  <si>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</si>
  <si>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</si>
  <si>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</si>
  <si>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</si>
  <si>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</si>
  <si>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</si>
  <si>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</si>
  <si>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</si>
  <si>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</si>
  <si>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</si>
  <si>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</si>
  <si>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</si>
  <si>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</si>
  <si>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</si>
  <si>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</si>
  <si>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</si>
  <si>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</si>
  <si>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</si>
  <si>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</si>
  <si>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</si>
  <si>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</si>
  <si>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</si>
  <si>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</si>
  <si>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</si>
  <si>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</si>
  <si>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</si>
  <si>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</si>
  <si>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</si>
  <si>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</si>
  <si>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</si>
  <si>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</si>
  <si>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</si>
  <si>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</si>
  <si>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</si>
  <si>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</si>
  <si>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</si>
  <si>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</si>
  <si>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</si>
  <si>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</si>
  <si>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</si>
  <si>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</si>
  <si>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</si>
  <si>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</si>
  <si>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</si>
  <si>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</si>
  <si>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</si>
  <si>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</si>
  <si>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</si>
  <si>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</si>
  <si>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</si>
  <si>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</si>
  <si>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</si>
  <si>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</si>
  <si>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</si>
  <si>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</si>
  <si>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</si>
  <si>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</si>
  <si>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</si>
  <si>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</si>
  <si>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</si>
  <si>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</si>
  <si>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</si>
  <si>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</si>
  <si>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</si>
  <si>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</si>
  <si>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</si>
  <si>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</si>
  <si>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</si>
  <si>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</si>
  <si>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</si>
  <si>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</si>
  <si>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</si>
  <si>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</si>
  <si>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</si>
  <si>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</si>
  <si>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M_00.0041.000041</t>
  </si>
  <si>
    <t>Создание площадок по хранению масла на ПС 220 кВ АО «Электромагистраль» (8 шт.)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</si>
  <si>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</si>
  <si>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</si>
  <si>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</si>
  <si>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</si>
  <si>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</si>
  <si>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</si>
  <si>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</si>
  <si>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</si>
  <si>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</si>
  <si>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</si>
  <si>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</si>
  <si>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</si>
  <si>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</si>
  <si>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</si>
  <si>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</si>
  <si>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</si>
  <si>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</si>
  <si>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</si>
  <si>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</si>
  <si>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</si>
  <si>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</si>
  <si>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</si>
  <si>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</si>
  <si>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</si>
  <si>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</si>
  <si>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</si>
  <si>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</si>
  <si>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</si>
  <si>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</si>
  <si>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</si>
  <si>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</si>
  <si>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</si>
  <si>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</si>
  <si>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</si>
  <si>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</si>
  <si>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</si>
  <si>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</si>
  <si>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</si>
  <si>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</si>
  <si>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</si>
  <si>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</si>
  <si>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</si>
  <si>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</si>
  <si>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</si>
  <si>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</si>
  <si>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</si>
  <si>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</si>
  <si>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</si>
  <si>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</si>
  <si>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</si>
  <si>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</si>
  <si>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</si>
  <si>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</si>
  <si>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</si>
  <si>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</si>
  <si>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</si>
  <si>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</si>
  <si>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</si>
  <si>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</si>
  <si>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</si>
  <si>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</si>
  <si>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</si>
  <si>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</si>
  <si>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</si>
  <si>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</si>
  <si>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корректировкой технических решений при подготовке закупочной документации с последующей корректировкой задания на проектирование и увеличением числа выполняемых мероприятий. Смещение сроков реализации проекта обусловлено необходимостью включения нового инвестиционного проекта P_00.0122.000122, реализуемого в рамках необходимости организации беспрепятственного доступа на ПС 220 кВ Строительная, путем изъятия земельного участка под строительство подъездной автодороги</t>
  </si>
  <si>
    <t>ПИР, СМР</t>
  </si>
  <si>
    <t xml:space="preserve"> Выполнение проектно-изыскательских, строительно-монтажных и пуско-наладочных  работ по проекту "Создание площадок по хранению масла на ПС 220 кВ АО «Электромагистраль» (8 шт.)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</si>
  <si>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</si>
  <si>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</si>
  <si>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</si>
  <si>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ОБЩЕСТВО С ОГРАНИЧЕННОЙ ОТВЕТСТВЕННОСТЬЮ "АМПЕР. КОМ"</t>
  </si>
  <si>
    <t>да</t>
  </si>
  <si>
    <t>https://com.roseltorg.ru/</t>
  </si>
  <si>
    <t>ИП</t>
  </si>
  <si>
    <t>ИП-25-00200 от 06.06.2025</t>
  </si>
  <si>
    <t>ПИР</t>
  </si>
  <si>
    <t>Выполнение проектно-изыскательских работ по проекту "ПС Чулымская строительство быстровозводимого здания гаража на 8 машиномест"</t>
  </si>
  <si>
    <t>Запрос предложений в электронной форме</t>
  </si>
  <si>
    <t>ОБЩЕСТВО С ОГРАНИЧЕННОЙ ОТВЕТСТВЕННОСТЬЮ "ГЕФЕСТ"</t>
  </si>
  <si>
    <t>ИП-25-00220 от 18.06.2025</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</si>
  <si>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</si>
  <si>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</si>
  <si>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</si>
  <si>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</si>
  <si>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</si>
  <si>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t>
  </si>
  <si>
    <t>Смещение сроков реализации проекта обусловлено поздним стартом проведения закупочных процедур в связи с дефицитом источника на начало 2025 года</t>
  </si>
  <si>
    <t>Смещение сроков реализации проекта обусловлено необходимостью включения нового инвестиционного проекта P_00.0122.000122, реализуемого в рамках необходимости организации беспрепятственного доступа на ПС 220 кВ Строительная, путем изъятия земельного участка под строительство подъездной автодороги</t>
  </si>
  <si>
    <t>г. Новосибирск</t>
  </si>
  <si>
    <t>не требуется</t>
  </si>
  <si>
    <t>не относится</t>
  </si>
  <si>
    <t>1. Выполнение требований федеральных и отраслевых НТД в части обеспечения пожарной безопасности объектов ЕНЭС; 
2. Снижение рисков возникновения пожара на объектах компании;
3. Повышение безопасности обслуживающего персонала.</t>
  </si>
  <si>
    <t>Проектом планируется организация площадок для хранения масла в передвижной таре на 8 подстанциях Общества, для чего требуется строительство специализированных площадок с твердым покрытием и небольшими бортами (площадки для хранения должны удовлетворять требованиям пожарной и промышленной безопасности). Дополнительно на ПС 220 кВ Чулымская планируется организация хранилища масла с возможностью подключения передвижных маслоочистительной и дегазационной установок.</t>
  </si>
  <si>
    <t>ПС 220 кВ Дружная;ПС 220 кВ Восточная;ПС 220 кВ Южная;ПС 220 кВ Чулымская;ПС 220 кВ Татарская;ПС 220 кВ Урожай;ПС 220 кВ Правобережная;ПС 220 кВ Тулинская</t>
  </si>
  <si>
    <t>3938,28 тыс. руб с НДС за 1 площадку</t>
  </si>
  <si>
    <t>1. Площадки для хранения масла под эксплуатационные нужды и аварийный запас не отвечают требованиям экологической, пожарной безопасности.
2. Площадки организованы с нарушением ПУЭ ввиду отсутствия специализированных оборудованных мест под хранение.
3. Существуют риски привлечения Общества к ответственности в установленном законом порядке в части нарушения экологического законодательства, правил пожарной безопасности, в рамках выездных проверок Ростехнадзора.</t>
  </si>
  <si>
    <t>П</t>
  </si>
  <si>
    <t>Сибирский Федеральный округ, Новосибирская область, г. Новосибирск</t>
  </si>
  <si>
    <t>1;2;3;4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</si>
</sst>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445</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535</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536</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536</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536</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536</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536</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537</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536</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536</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532</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536</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31.50624479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31.506244789999993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26.38225679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M_00.0041.000041</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Создание площадок по хранению масла на ПС 220 кВ АО «Электромагистраль» (8 шт.)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17.081286454702084</v>
      </c>
      <c r="D24" s="261">
        <f t="shared" ref="D24:G24" si="0">D25+D26+D27+D32+D33</f>
        <v>31.50624479</v>
      </c>
      <c r="E24" s="262">
        <f>J24+N24+R24+V24+Z24+AE24</f>
        <v>31.506244789999993</v>
      </c>
      <c r="F24" s="262">
        <f t="shared" ref="F24:F26" si="1">N24+R24+V24+Z24+AE24</f>
        <v>0</v>
      </c>
      <c r="G24" s="253">
        <f t="shared" si="0"/>
        <v>0</v>
      </c>
      <c r="H24" s="253">
        <f>H25+H26+H27+H32+H33</f>
        <v>2.8141985787250832</v>
      </c>
      <c r="I24" s="253" t="s">
        <v>424</v>
      </c>
      <c r="J24" s="261">
        <f>J25+J26+J27+J32+J33</f>
        <v>31.506244789999993</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2.8141985787250832</v>
      </c>
      <c r="AC24" s="264">
        <f>J24+N24+R24+V24+Z24</f>
        <v>31.506244789999993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14.267087875977001</v>
      </c>
      <c r="D27" s="261">
        <v>26.323678470252432</v>
      </c>
      <c r="E27" s="264">
        <f>J27+N27+R27+V27+Z27+AE27</f>
        <v>26.323678470252425</v>
      </c>
      <c r="F27" s="264">
        <f t="shared" ref="F27:F68" si="8">N27+R27+V27+Z27+AE27</f>
        <v>0</v>
      </c>
      <c r="G27" s="253">
        <v>0</v>
      </c>
      <c r="H27" s="253">
        <f>SUM(H28:H31)</f>
        <v>0</v>
      </c>
      <c r="I27" s="253" t="s">
        <v>424</v>
      </c>
      <c r="J27" s="261">
        <f>SUM(J28:J31)</f>
        <v>26.323678470252425</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26.323678470252425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1.5972333681080921</v>
      </c>
      <c r="F28" s="264">
        <f t="shared" si="8"/>
        <v>0</v>
      </c>
      <c r="G28" s="254" t="s">
        <v>424</v>
      </c>
      <c r="H28" s="254">
        <v>0</v>
      </c>
      <c r="I28" s="255">
        <v>0</v>
      </c>
      <c r="J28" s="263">
        <v>1.5972333681080921</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1.5972333681080921</v>
      </c>
      <c r="AE28" s="274">
        <v>0</v>
      </c>
      <c r="AF28" s="274">
        <v>0</v>
      </c>
      <c r="AG28" s="278">
        <v>0</v>
      </c>
      <c r="AH28" s="278">
        <v>0</v>
      </c>
    </row>
    <row r="29" spans="1:34" ht="31.5" x14ac:dyDescent="0.25">
      <c r="A29" s="58" t="s">
        <v>426</v>
      </c>
      <c r="B29" s="42" t="s">
        <v>166</v>
      </c>
      <c r="C29" s="255" t="s">
        <v>424</v>
      </c>
      <c r="D29" s="265" t="s">
        <v>424</v>
      </c>
      <c r="E29" s="264">
        <f t="shared" si="9"/>
        <v>24.017695447718914</v>
      </c>
      <c r="F29" s="264">
        <f t="shared" si="8"/>
        <v>0</v>
      </c>
      <c r="G29" s="254" t="s">
        <v>424</v>
      </c>
      <c r="H29" s="254">
        <v>0</v>
      </c>
      <c r="I29" s="255">
        <v>0</v>
      </c>
      <c r="J29" s="263">
        <v>24.017695447718914</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24.017695447718914</v>
      </c>
      <c r="AD29" s="204"/>
      <c r="AE29" s="274">
        <v>0</v>
      </c>
      <c r="AF29" s="276">
        <v>0</v>
      </c>
      <c r="AG29" s="278">
        <v>0</v>
      </c>
      <c r="AH29" s="278">
        <v>0</v>
      </c>
    </row>
    <row r="30" spans="1:34" x14ac:dyDescent="0.25">
      <c r="A30" s="58" t="s">
        <v>427</v>
      </c>
      <c r="B30" s="42" t="s">
        <v>164</v>
      </c>
      <c r="C30" s="255" t="s">
        <v>424</v>
      </c>
      <c r="D30" s="265" t="s">
        <v>424</v>
      </c>
      <c r="E30" s="264">
        <f t="shared" si="9"/>
        <v>0</v>
      </c>
      <c r="F30" s="264">
        <f t="shared" si="8"/>
        <v>0</v>
      </c>
      <c r="G30" s="254" t="s">
        <v>424</v>
      </c>
      <c r="H30" s="254">
        <v>0</v>
      </c>
      <c r="I30" s="255">
        <v>0</v>
      </c>
      <c r="J30" s="263">
        <v>0</v>
      </c>
      <c r="K30" s="265">
        <v>0</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v>
      </c>
      <c r="AD30" s="204"/>
      <c r="AE30" s="274">
        <v>0</v>
      </c>
      <c r="AF30" s="274">
        <v>0</v>
      </c>
      <c r="AG30" s="278">
        <v>0</v>
      </c>
      <c r="AH30" s="278">
        <v>0</v>
      </c>
    </row>
    <row r="31" spans="1:34" x14ac:dyDescent="0.25">
      <c r="A31" s="58" t="s">
        <v>428</v>
      </c>
      <c r="B31" s="42" t="s">
        <v>162</v>
      </c>
      <c r="C31" s="255" t="s">
        <v>424</v>
      </c>
      <c r="D31" s="265" t="s">
        <v>424</v>
      </c>
      <c r="E31" s="264">
        <f t="shared" si="9"/>
        <v>0.70874965442541893</v>
      </c>
      <c r="F31" s="264">
        <f t="shared" si="8"/>
        <v>0</v>
      </c>
      <c r="G31" s="254" t="s">
        <v>424</v>
      </c>
      <c r="H31" s="254">
        <v>0</v>
      </c>
      <c r="I31" s="255">
        <v>0</v>
      </c>
      <c r="J31" s="263">
        <v>0.70874965442541893</v>
      </c>
      <c r="K31" s="265" t="s">
        <v>545</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0.70874965442541893</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2.8141985787250832</v>
      </c>
      <c r="D33" s="263">
        <v>5.1825663197475693</v>
      </c>
      <c r="E33" s="264">
        <f t="shared" si="9"/>
        <v>5.1825663197475693</v>
      </c>
      <c r="F33" s="264">
        <f t="shared" si="8"/>
        <v>0</v>
      </c>
      <c r="G33" s="254">
        <v>0</v>
      </c>
      <c r="H33" s="254">
        <v>2.8141985787250832</v>
      </c>
      <c r="I33" s="254">
        <f>I31</f>
        <v>0</v>
      </c>
      <c r="J33" s="263">
        <v>5.1825663197475693</v>
      </c>
      <c r="K33" s="263" t="str">
        <f>K31</f>
        <v>1;2;3;4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2.8141985787250832</v>
      </c>
      <c r="AC33" s="264">
        <f t="shared" si="7"/>
        <v>5.1825663197475693</v>
      </c>
      <c r="AE33" s="274">
        <v>0</v>
      </c>
      <c r="AF33" s="274">
        <f>AF31</f>
        <v>0</v>
      </c>
      <c r="AG33" s="278">
        <v>0</v>
      </c>
      <c r="AH33" s="278">
        <v>0</v>
      </c>
    </row>
    <row r="34" spans="1:34" ht="47.25" x14ac:dyDescent="0.25">
      <c r="A34" s="60" t="s">
        <v>61</v>
      </c>
      <c r="B34" s="59" t="s">
        <v>170</v>
      </c>
      <c r="C34" s="253">
        <f>SUM(C35:C38)</f>
        <v>26.38225679</v>
      </c>
      <c r="D34" s="261">
        <f t="shared" ref="D34:G34" si="10">SUM(D35:D38)</f>
        <v>26.38225679</v>
      </c>
      <c r="E34" s="262">
        <f t="shared" si="9"/>
        <v>26.38225679</v>
      </c>
      <c r="F34" s="262">
        <f t="shared" si="8"/>
        <v>0</v>
      </c>
      <c r="G34" s="253">
        <f t="shared" si="10"/>
        <v>0</v>
      </c>
      <c r="H34" s="253">
        <f>SUM(H35:H38)</f>
        <v>0</v>
      </c>
      <c r="I34" s="253" t="s">
        <v>424</v>
      </c>
      <c r="J34" s="261">
        <f>SUM(J35:J38)</f>
        <v>26.38225679</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26.38225679</v>
      </c>
      <c r="AD34" s="204"/>
      <c r="AE34" s="273">
        <f>SUM(AE35:AE38)</f>
        <v>0</v>
      </c>
      <c r="AF34" s="273" t="s">
        <v>424</v>
      </c>
      <c r="AG34" s="278">
        <v>0</v>
      </c>
      <c r="AH34" s="278">
        <v>0</v>
      </c>
    </row>
    <row r="35" spans="1:34" x14ac:dyDescent="0.25">
      <c r="A35" s="60" t="s">
        <v>169</v>
      </c>
      <c r="B35" s="42" t="s">
        <v>168</v>
      </c>
      <c r="C35" s="254">
        <v>1.5930785642046568</v>
      </c>
      <c r="D35" s="263">
        <v>1.5930785642046568</v>
      </c>
      <c r="E35" s="264">
        <f t="shared" si="9"/>
        <v>1.5930785642046568</v>
      </c>
      <c r="F35" s="264">
        <f t="shared" si="8"/>
        <v>0</v>
      </c>
      <c r="G35" s="254">
        <v>0</v>
      </c>
      <c r="H35" s="254">
        <v>0</v>
      </c>
      <c r="I35" s="255">
        <v>0</v>
      </c>
      <c r="J35" s="263">
        <v>1.5930785642046568</v>
      </c>
      <c r="K35" s="265" t="s">
        <v>59</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1.5930785642046568</v>
      </c>
      <c r="AD35" s="203"/>
      <c r="AE35" s="274">
        <v>0</v>
      </c>
      <c r="AF35" s="275">
        <v>0</v>
      </c>
      <c r="AG35" s="278">
        <v>0</v>
      </c>
      <c r="AH35" s="278">
        <v>0</v>
      </c>
    </row>
    <row r="36" spans="1:34" ht="31.5" x14ac:dyDescent="0.25">
      <c r="A36" s="60" t="s">
        <v>167</v>
      </c>
      <c r="B36" s="42" t="s">
        <v>166</v>
      </c>
      <c r="C36" s="254">
        <v>23.955219408343467</v>
      </c>
      <c r="D36" s="263">
        <v>23.955219408343467</v>
      </c>
      <c r="E36" s="264">
        <f t="shared" si="9"/>
        <v>23.955219408343467</v>
      </c>
      <c r="F36" s="264">
        <f t="shared" si="8"/>
        <v>0</v>
      </c>
      <c r="G36" s="254">
        <v>0</v>
      </c>
      <c r="H36" s="254">
        <v>0</v>
      </c>
      <c r="I36" s="254">
        <v>0</v>
      </c>
      <c r="J36" s="263">
        <v>23.955219408343467</v>
      </c>
      <c r="K36" s="265" t="s">
        <v>59</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23.955219408343467</v>
      </c>
      <c r="AE36" s="274">
        <v>0</v>
      </c>
      <c r="AF36" s="275">
        <v>0</v>
      </c>
      <c r="AG36" s="278">
        <v>0</v>
      </c>
      <c r="AH36" s="278">
        <v>0</v>
      </c>
    </row>
    <row r="37" spans="1:34" x14ac:dyDescent="0.25">
      <c r="A37" s="60" t="s">
        <v>165</v>
      </c>
      <c r="B37" s="42" t="s">
        <v>164</v>
      </c>
      <c r="C37" s="254">
        <v>0</v>
      </c>
      <c r="D37" s="263">
        <v>0</v>
      </c>
      <c r="E37" s="264">
        <f t="shared" si="9"/>
        <v>0</v>
      </c>
      <c r="F37" s="264">
        <f t="shared" si="8"/>
        <v>0</v>
      </c>
      <c r="G37" s="254">
        <v>0</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0.83395881745187583</v>
      </c>
      <c r="D38" s="263">
        <v>0.83395881745187583</v>
      </c>
      <c r="E38" s="264">
        <f t="shared" si="9"/>
        <v>0.83395881745187583</v>
      </c>
      <c r="F38" s="264">
        <f t="shared" si="8"/>
        <v>0</v>
      </c>
      <c r="G38" s="254">
        <v>0</v>
      </c>
      <c r="H38" s="254">
        <v>0</v>
      </c>
      <c r="I38" s="254">
        <v>0</v>
      </c>
      <c r="J38" s="263">
        <v>0.83395881745187583</v>
      </c>
      <c r="K38" s="265" t="s">
        <v>545</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0.83395881745187583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8</v>
      </c>
      <c r="F54" s="264">
        <f t="shared" si="8"/>
        <v>0</v>
      </c>
      <c r="G54" s="254">
        <v>0</v>
      </c>
      <c r="H54" s="254">
        <v>8</v>
      </c>
      <c r="I54" s="255" t="s">
        <v>59</v>
      </c>
      <c r="J54" s="263">
        <v>8</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8</v>
      </c>
      <c r="AC54" s="264">
        <f t="shared" si="7"/>
        <v>8</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14.305670657740801</v>
      </c>
      <c r="D56" s="263">
        <v>26.38225679</v>
      </c>
      <c r="E56" s="264">
        <f t="shared" si="9"/>
        <v>26.38225679</v>
      </c>
      <c r="F56" s="264">
        <f t="shared" si="8"/>
        <v>0</v>
      </c>
      <c r="G56" s="254">
        <v>0</v>
      </c>
      <c r="H56" s="254">
        <v>14.305670657740801</v>
      </c>
      <c r="I56" s="255" t="s">
        <v>59</v>
      </c>
      <c r="J56" s="263">
        <v>26.38225679</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14.305670657740801</v>
      </c>
      <c r="AC56" s="264">
        <f t="shared" si="7"/>
        <v>26.38225679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8</v>
      </c>
      <c r="F61" s="264">
        <f t="shared" si="8"/>
        <v>0</v>
      </c>
      <c r="G61" s="254">
        <v>0</v>
      </c>
      <c r="H61" s="254">
        <v>8</v>
      </c>
      <c r="I61" s="255" t="s">
        <v>59</v>
      </c>
      <c r="J61" s="263">
        <v>8</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8</v>
      </c>
      <c r="AC61" s="264">
        <f t="shared" si="7"/>
        <v>8</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M_00.0041.000041</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Создание площадок по хранению масла на ПС 220 кВ АО «Электромагистраль» (8 шт.)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46019</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27049.94</v>
      </c>
      <c r="Q26" s="173" t="s">
        <v>424</v>
      </c>
      <c r="R26" s="175">
        <f>SUM(R27:R86)</f>
        <v>27049.94</v>
      </c>
      <c r="S26" s="173" t="s">
        <v>424</v>
      </c>
      <c r="T26" s="173" t="s">
        <v>424</v>
      </c>
      <c r="U26" s="173" t="s">
        <v>424</v>
      </c>
      <c r="V26" s="173" t="s">
        <v>424</v>
      </c>
      <c r="W26" s="173" t="s">
        <v>424</v>
      </c>
      <c r="X26" s="173" t="s">
        <v>424</v>
      </c>
      <c r="Y26" s="173" t="s">
        <v>424</v>
      </c>
      <c r="Z26" s="173" t="s">
        <v>424</v>
      </c>
      <c r="AA26" s="173" t="s">
        <v>424</v>
      </c>
      <c r="AB26" s="175">
        <f>SUM(AB27:AB86)</f>
        <v>27036.606669999997</v>
      </c>
      <c r="AC26" s="173" t="s">
        <v>424</v>
      </c>
      <c r="AD26" s="175">
        <f>SUM(AD27:AD86)</f>
        <v>32443.928003999998</v>
      </c>
      <c r="AE26" s="175">
        <f>SUM(AE27:AE86)</f>
        <v>32443.928003999998</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0</v>
      </c>
      <c r="AY26" s="175">
        <f t="shared" si="46"/>
        <v>0</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25619.94</v>
      </c>
      <c r="Q27" s="205" t="s">
        <v>515</v>
      </c>
      <c r="R27" s="206">
        <v>25619.94</v>
      </c>
      <c r="S27" s="205" t="s">
        <v>516</v>
      </c>
      <c r="T27" s="205" t="s">
        <v>516</v>
      </c>
      <c r="U27" s="205">
        <v>3</v>
      </c>
      <c r="V27" s="205">
        <v>1</v>
      </c>
      <c r="W27" s="205" t="s">
        <v>517</v>
      </c>
      <c r="X27" s="205">
        <v>25619.94</v>
      </c>
      <c r="Y27" s="205" t="s">
        <v>424</v>
      </c>
      <c r="Z27" s="205">
        <v>1</v>
      </c>
      <c r="AA27" s="205">
        <v>25619.94</v>
      </c>
      <c r="AB27" s="206">
        <v>25619.94</v>
      </c>
      <c r="AC27" s="205" t="s">
        <v>517</v>
      </c>
      <c r="AD27" s="206">
        <v>30743.927999999996</v>
      </c>
      <c r="AE27" s="247">
        <f>IF(IFERROR(AD27-AY27,"нд")&lt;0,0,IFERROR(AD27-AY27,"нд"))</f>
        <v>30743.927999999996</v>
      </c>
      <c r="AF27" s="205">
        <v>32514765571</v>
      </c>
      <c r="AG27" s="205" t="s">
        <v>518</v>
      </c>
      <c r="AH27" s="205" t="s">
        <v>519</v>
      </c>
      <c r="AI27" s="207">
        <v>45777</v>
      </c>
      <c r="AJ27" s="207">
        <v>45768</v>
      </c>
      <c r="AK27" s="207">
        <v>45789</v>
      </c>
      <c r="AL27" s="207">
        <v>45796</v>
      </c>
      <c r="AM27" s="205" t="s">
        <v>424</v>
      </c>
      <c r="AN27" s="205" t="s">
        <v>424</v>
      </c>
      <c r="AO27" s="205" t="s">
        <v>424</v>
      </c>
      <c r="AP27" s="205" t="s">
        <v>424</v>
      </c>
      <c r="AQ27" s="207">
        <v>45816</v>
      </c>
      <c r="AR27" s="207">
        <v>45814</v>
      </c>
      <c r="AS27" s="207">
        <v>45814</v>
      </c>
      <c r="AT27" s="207">
        <v>45814</v>
      </c>
      <c r="AU27" s="207">
        <v>45991</v>
      </c>
      <c r="AV27" s="205" t="s">
        <v>424</v>
      </c>
      <c r="AW27" s="205" t="s">
        <v>424</v>
      </c>
      <c r="AX27" s="208">
        <v>0</v>
      </c>
      <c r="AY27" s="208">
        <v>0</v>
      </c>
      <c r="AZ27" s="206" t="s">
        <v>520</v>
      </c>
      <c r="BA27" s="206" t="s">
        <v>512</v>
      </c>
      <c r="BB27" s="206" t="s">
        <v>517</v>
      </c>
      <c r="BC27" s="206" t="s">
        <v>521</v>
      </c>
      <c r="BD27" s="206" t="str">
        <f>CONCATENATE(BB27,", ",BA27,", ",N27,", ","договор № ",BC27)</f>
        <v>ОБЩЕСТВО С ОГРАНИЧЕННОЙ ОТВЕТСТВЕННОСТЬЮ "АМПЕР. КОМ", ПИР, СМР,  Выполнение проектно-изыскательских, строительно-монтажных и пуско-наладочных  работ по проекту "Создание площадок по хранению масла на ПС 220 кВ АО «Электромагистраль» (8 шт.), договор № ИП-25-00200 от 06.06.2025</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522</v>
      </c>
      <c r="N28" s="205" t="s">
        <v>523</v>
      </c>
      <c r="O28" s="205" t="s">
        <v>514</v>
      </c>
      <c r="P28" s="206">
        <v>1430</v>
      </c>
      <c r="Q28" s="205" t="s">
        <v>515</v>
      </c>
      <c r="R28" s="206">
        <v>1430</v>
      </c>
      <c r="S28" s="205" t="s">
        <v>524</v>
      </c>
      <c r="T28" s="205" t="s">
        <v>524</v>
      </c>
      <c r="U28" s="205">
        <v>3</v>
      </c>
      <c r="V28" s="205">
        <v>1</v>
      </c>
      <c r="W28" s="205" t="s">
        <v>525</v>
      </c>
      <c r="X28" s="205">
        <v>1416.6666700000001</v>
      </c>
      <c r="Y28" s="205" t="s">
        <v>424</v>
      </c>
      <c r="Z28" s="205">
        <v>1</v>
      </c>
      <c r="AA28" s="205">
        <v>1416.6666700000001</v>
      </c>
      <c r="AB28" s="206">
        <v>1416.6666700000001</v>
      </c>
      <c r="AC28" s="205" t="s">
        <v>525</v>
      </c>
      <c r="AD28" s="206">
        <v>1700.000004</v>
      </c>
      <c r="AE28" s="247">
        <f t="shared" ref="AE28:AE86" si="49">IF(IFERROR(AD28-AY28,"нд")&lt;0,0,IFERROR(AD28-AY28,"нд"))</f>
        <v>1700.000004</v>
      </c>
      <c r="AF28" s="205">
        <v>32514794542</v>
      </c>
      <c r="AG28" s="205" t="s">
        <v>518</v>
      </c>
      <c r="AH28" s="205" t="s">
        <v>519</v>
      </c>
      <c r="AI28" s="207">
        <v>45777</v>
      </c>
      <c r="AJ28" s="207">
        <v>45775</v>
      </c>
      <c r="AK28" s="207">
        <v>45799</v>
      </c>
      <c r="AL28" s="207">
        <v>45807</v>
      </c>
      <c r="AM28" s="205" t="s">
        <v>424</v>
      </c>
      <c r="AN28" s="205" t="s">
        <v>424</v>
      </c>
      <c r="AO28" s="205" t="s">
        <v>424</v>
      </c>
      <c r="AP28" s="205" t="s">
        <v>424</v>
      </c>
      <c r="AQ28" s="207">
        <v>45827</v>
      </c>
      <c r="AR28" s="207">
        <v>45826</v>
      </c>
      <c r="AS28" s="207">
        <v>45827</v>
      </c>
      <c r="AT28" s="207">
        <v>45826</v>
      </c>
      <c r="AU28" s="207">
        <v>45991</v>
      </c>
      <c r="AV28" s="205" t="s">
        <v>424</v>
      </c>
      <c r="AW28" s="205" t="s">
        <v>424</v>
      </c>
      <c r="AX28" s="206">
        <v>0</v>
      </c>
      <c r="AY28" s="206">
        <v>0</v>
      </c>
      <c r="AZ28" s="206" t="s">
        <v>520</v>
      </c>
      <c r="BA28" s="206" t="s">
        <v>522</v>
      </c>
      <c r="BB28" s="206" t="s">
        <v>525</v>
      </c>
      <c r="BC28" s="206" t="s">
        <v>526</v>
      </c>
      <c r="BD28" s="206" t="str">
        <f t="shared" ref="BD28:BD86" si="50">CONCATENATE(BB28,", ",BA28,", ",N28,", ","договор № ",BC28)</f>
        <v>ОБЩЕСТВО С ОГРАНИЧЕННОЙ ОТВЕТСТВЕННОСТЬЮ "ГЕФЕСТ", ПИР, Выполнение проектно-изыскательских работ по проекту "ПС Чулымская строительство быстровозводимого здания гаража на 8 машиномест", договор № ИП-25-00220 от 18.06.2025</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M_00.0041.000041</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Создание площадок по хранению масла на ПС 220 кВ АО «Электромагистраль» (8 шт.)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540</v>
      </c>
    </row>
    <row r="22" spans="1:2" x14ac:dyDescent="0.25">
      <c r="A22" s="153" t="s">
        <v>305</v>
      </c>
      <c r="B22" s="153" t="s">
        <v>544</v>
      </c>
    </row>
    <row r="23" spans="1:2" x14ac:dyDescent="0.25">
      <c r="A23" s="153" t="s">
        <v>287</v>
      </c>
      <c r="B23" s="153" t="s">
        <v>529</v>
      </c>
    </row>
    <row r="24" spans="1:2" x14ac:dyDescent="0.25">
      <c r="A24" s="153" t="s">
        <v>306</v>
      </c>
      <c r="B24" s="153" t="s">
        <v>424</v>
      </c>
    </row>
    <row r="25" spans="1:2" x14ac:dyDescent="0.25">
      <c r="A25" s="154" t="s">
        <v>307</v>
      </c>
      <c r="B25" s="171">
        <v>46019</v>
      </c>
    </row>
    <row r="26" spans="1:2" x14ac:dyDescent="0.25">
      <c r="A26" s="154" t="s">
        <v>308</v>
      </c>
      <c r="B26" s="156" t="s">
        <v>543</v>
      </c>
    </row>
    <row r="27" spans="1:2" x14ac:dyDescent="0.25">
      <c r="A27" s="156" t="str">
        <f>CONCATENATE("Стоимость проекта в прогнозных ценах, млн. руб. с НДС")</f>
        <v>Стоимость проекта в прогнозных ценах, млн. руб. с НДС</v>
      </c>
      <c r="B27" s="167">
        <v>31.50624479</v>
      </c>
    </row>
    <row r="28" spans="1:2" ht="93.75" customHeight="1" x14ac:dyDescent="0.25">
      <c r="A28" s="155" t="s">
        <v>309</v>
      </c>
      <c r="B28" s="158" t="s">
        <v>530</v>
      </c>
    </row>
    <row r="29" spans="1:2" ht="28.5" x14ac:dyDescent="0.25">
      <c r="A29" s="156" t="s">
        <v>310</v>
      </c>
      <c r="B29" s="167">
        <f>'7. Паспорт отчет о закупке'!$AB$26*1.2/1000</f>
        <v>32.443928003999993</v>
      </c>
    </row>
    <row r="30" spans="1:2" ht="28.5" x14ac:dyDescent="0.25">
      <c r="A30" s="156" t="s">
        <v>311</v>
      </c>
      <c r="B30" s="167">
        <f>'7. Паспорт отчет о закупке'!$AD$26/1000</f>
        <v>32.443928004</v>
      </c>
    </row>
    <row r="31" spans="1:2" x14ac:dyDescent="0.25">
      <c r="A31" s="155" t="s">
        <v>312</v>
      </c>
      <c r="B31" s="157"/>
    </row>
    <row r="32" spans="1:2" ht="28.5" x14ac:dyDescent="0.25">
      <c r="A32" s="156" t="s">
        <v>313</v>
      </c>
      <c r="B32" s="167">
        <f>SUM(SUMIF(B33,"&gt;0",B33),SUMIF(B37,"&gt;0",B37),SUMIF(B41,"&gt;0",B41),SUMIF(B45,"&gt;0",B45),SUMIF(B49,"&gt;0",B49),SUMIF(B53,"&gt;0",B53))</f>
        <v>32.443928004</v>
      </c>
    </row>
    <row r="33" spans="1:2" ht="30" x14ac:dyDescent="0.25">
      <c r="A33" s="164" t="s">
        <v>432</v>
      </c>
      <c r="B33" s="157">
        <f>IFERROR(IF(VLOOKUP(1,'7. Паспорт отчет о закупке'!$A$27:$CD$86,52,0)="ИП",VLOOKUP(1,'7. Паспорт отчет о закупке'!$A$27:$CD$86,30,0)/1000,"нд"),"нд")</f>
        <v>30.743927999999997</v>
      </c>
    </row>
    <row r="34" spans="1:2" x14ac:dyDescent="0.25">
      <c r="A34" s="164" t="s">
        <v>314</v>
      </c>
      <c r="B34" s="157">
        <f>IF(B33="нд","нд",$B33/$B$27*100)</f>
        <v>97.580426372355362</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f>IF(VLOOKUP(2,'7. Паспорт отчет о закупке'!$A$27:$CD$86,52,0)="ИП",VLOOKUP(2,'7. Паспорт отчет о закупке'!$A$27:$CD$86,30,0)/1000,"нд")</f>
        <v>1.7000000040000001</v>
      </c>
    </row>
    <row r="38" spans="1:2" x14ac:dyDescent="0.25">
      <c r="A38" s="164" t="s">
        <v>314</v>
      </c>
      <c r="B38" s="157">
        <f>IF(B37="нд","нд",$B37/$B$27*100)</f>
        <v>5.395755715513185</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5.395755715513185</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v>
      </c>
    </row>
    <row r="90" spans="1:7" x14ac:dyDescent="0.25">
      <c r="A90" s="154" t="s">
        <v>435</v>
      </c>
      <c r="B90" s="167">
        <f>IFERROR(SUM(B91*1.2/$B$27*100),0)</f>
        <v>0</v>
      </c>
    </row>
    <row r="91" spans="1:7" x14ac:dyDescent="0.25">
      <c r="A91" s="154" t="s">
        <v>440</v>
      </c>
      <c r="B91" s="167">
        <f>'6.2. Паспорт фин осв ввод'!D34-'6.2. Паспорт фин осв ввод'!E34</f>
        <v>0</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"АМПЕР. КОМ", ПИР, СМР,  Выполнение проектно-изыскательских, строительно-монтажных и пуско-наладочных  работ по проекту "Создание площадок по хранению масла на ПС 220 кВ АО «Электромагистраль» (8 шт.), договор № ИП-25-00200 от 06.06.2025
ОБЩЕСТВО С ОГРАНИЧЕННОЙ ОТВЕТСТВЕННОСТЬЮ "ГЕФЕСТ", ПИР, Выполнение проектно-изыскательских работ по проекту "ПС Чулымская строительство быстровозводимого здания гаража на 8 машиномест", договор № ИП-25-00220 от 18.06.2025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M_00.0041.000041</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Создание площадок по хранению масла на ПС 220 кВ АО «Электромагистраль» (8 шт.)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M_00.0041.000041</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Создание площадок по хранению масла на ПС 220 кВ АО «Электромагистраль» (8 шт.)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M_00.0041.000041</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Создание площадок по хранению масла на ПС 220 кВ АО «Электромагистраль» (8 шт.)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M_00.0041.000041</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Создание площадок по хранению масла на ПС 220 кВ АО «Электромагистраль» (8 шт.)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540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424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45717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M_00.0041.000041</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Создание площадок по хранению масла на ПС 220 кВ АО «Электромагистраль» (8 шт.)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M_00.0041.000041</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Создание площадок по хранению масла на ПС 220 кВ АО «Электромагистраль» (8 шт.)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M_00.0041.000041</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Создание площадок по хранению масла на ПС 220 кВ АО «Электромагистраль» (8 шт.)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M_00.0041.000041</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Создание площадок по хранению масла на ПС 220 кВ АО «Электромагистраль» (8 шт.)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45717</v>
      </c>
      <c r="D25" s="285">
        <v>45908</v>
      </c>
      <c r="E25" s="285">
        <v>45717</v>
      </c>
      <c r="F25" s="285">
        <v>46019</v>
      </c>
      <c r="G25" s="286">
        <v>0.5</v>
      </c>
      <c r="H25" s="286">
        <v>0.5</v>
      </c>
      <c r="I25" s="280" t="s">
        <v>531</v>
      </c>
      <c r="J25" s="280" t="s">
        <v>424</v>
      </c>
      <c r="L25" s="246"/>
      <c r="N25" s="238" t="str">
        <f>CONCATENATE($A$12,A25)</f>
        <v>M_00.0041.0000411</v>
      </c>
    </row>
    <row r="26" spans="1:14" x14ac:dyDescent="0.25">
      <c r="A26" s="281" t="s">
        <v>451</v>
      </c>
      <c r="B26" s="281" t="s">
        <v>452</v>
      </c>
      <c r="C26" s="285" t="s">
        <v>424</v>
      </c>
      <c r="D26" s="285" t="s">
        <v>424</v>
      </c>
      <c r="E26" s="285" t="s">
        <v>424</v>
      </c>
      <c r="F26" s="285" t="s">
        <v>424</v>
      </c>
      <c r="G26" s="286" t="s">
        <v>424</v>
      </c>
      <c r="H26" s="286" t="s">
        <v>424</v>
      </c>
      <c r="I26" s="280" t="s">
        <v>532</v>
      </c>
      <c r="J26" s="281" t="s">
        <v>424</v>
      </c>
      <c r="N26" s="238" t="str">
        <f t="shared" ref="N26:N54" si="0">CONCATENATE($A$12,A26)</f>
        <v>M_00.0041.0000411.1.</v>
      </c>
    </row>
    <row r="27" spans="1:14" x14ac:dyDescent="0.25">
      <c r="A27" s="281" t="s">
        <v>453</v>
      </c>
      <c r="B27" s="281" t="s">
        <v>454</v>
      </c>
      <c r="C27" s="285" t="s">
        <v>424</v>
      </c>
      <c r="D27" s="285" t="s">
        <v>424</v>
      </c>
      <c r="E27" s="285" t="s">
        <v>424</v>
      </c>
      <c r="F27" s="285" t="s">
        <v>424</v>
      </c>
      <c r="G27" s="286" t="s">
        <v>424</v>
      </c>
      <c r="H27" s="286" t="s">
        <v>424</v>
      </c>
      <c r="I27" s="280" t="s">
        <v>532</v>
      </c>
      <c r="J27" s="281" t="s">
        <v>424</v>
      </c>
      <c r="N27" s="238" t="str">
        <f t="shared" si="0"/>
        <v>M_00.0041.0000411.2.</v>
      </c>
    </row>
    <row r="28" spans="1:14" ht="31.5" x14ac:dyDescent="0.25">
      <c r="A28" s="281" t="s">
        <v>455</v>
      </c>
      <c r="B28" s="281" t="s">
        <v>456</v>
      </c>
      <c r="C28" s="285" t="s">
        <v>424</v>
      </c>
      <c r="D28" s="285" t="s">
        <v>424</v>
      </c>
      <c r="E28" s="285" t="s">
        <v>424</v>
      </c>
      <c r="F28" s="285" t="s">
        <v>424</v>
      </c>
      <c r="G28" s="286" t="s">
        <v>424</v>
      </c>
      <c r="H28" s="286" t="s">
        <v>424</v>
      </c>
      <c r="I28" s="280" t="s">
        <v>532</v>
      </c>
      <c r="J28" s="281" t="s">
        <v>424</v>
      </c>
      <c r="N28" s="238" t="str">
        <f t="shared" si="0"/>
        <v>M_00.0041.0000411.2.1.</v>
      </c>
    </row>
    <row r="29" spans="1:14" x14ac:dyDescent="0.25">
      <c r="A29" s="281" t="s">
        <v>457</v>
      </c>
      <c r="B29" s="281" t="s">
        <v>458</v>
      </c>
      <c r="C29" s="285" t="s">
        <v>424</v>
      </c>
      <c r="D29" s="285" t="s">
        <v>424</v>
      </c>
      <c r="E29" s="285" t="s">
        <v>424</v>
      </c>
      <c r="F29" s="285" t="s">
        <v>424</v>
      </c>
      <c r="G29" s="286" t="s">
        <v>424</v>
      </c>
      <c r="H29" s="286" t="s">
        <v>424</v>
      </c>
      <c r="I29" s="280" t="s">
        <v>532</v>
      </c>
      <c r="J29" s="281" t="s">
        <v>424</v>
      </c>
      <c r="N29" s="238" t="str">
        <f t="shared" si="0"/>
        <v>M_00.0041.0000411.3.</v>
      </c>
    </row>
    <row r="30" spans="1:14" x14ac:dyDescent="0.25">
      <c r="A30" s="281" t="s">
        <v>459</v>
      </c>
      <c r="B30" s="281" t="s">
        <v>460</v>
      </c>
      <c r="C30" s="285" t="s">
        <v>424</v>
      </c>
      <c r="D30" s="285" t="s">
        <v>424</v>
      </c>
      <c r="E30" s="285" t="s">
        <v>424</v>
      </c>
      <c r="F30" s="285" t="s">
        <v>424</v>
      </c>
      <c r="G30" s="286" t="s">
        <v>424</v>
      </c>
      <c r="H30" s="286" t="s">
        <v>424</v>
      </c>
      <c r="I30" s="280" t="s">
        <v>532</v>
      </c>
      <c r="J30" s="281" t="s">
        <v>424</v>
      </c>
      <c r="N30" s="238" t="str">
        <f t="shared" si="0"/>
        <v>M_00.0041.0000411.4.</v>
      </c>
    </row>
    <row r="31" spans="1:14" x14ac:dyDescent="0.25">
      <c r="A31" s="281" t="s">
        <v>461</v>
      </c>
      <c r="B31" s="281" t="s">
        <v>462</v>
      </c>
      <c r="C31" s="285">
        <v>45717</v>
      </c>
      <c r="D31" s="285">
        <v>45768</v>
      </c>
      <c r="E31" s="285">
        <v>45717</v>
      </c>
      <c r="F31" s="285">
        <v>45814</v>
      </c>
      <c r="G31" s="286">
        <v>1</v>
      </c>
      <c r="H31" s="286">
        <v>1</v>
      </c>
      <c r="I31" s="280" t="s">
        <v>533</v>
      </c>
      <c r="J31" s="281" t="s">
        <v>424</v>
      </c>
      <c r="N31" s="238" t="str">
        <f t="shared" si="0"/>
        <v>M_00.0041.0000411.5.</v>
      </c>
    </row>
    <row r="32" spans="1:14" x14ac:dyDescent="0.25">
      <c r="A32" s="281" t="s">
        <v>463</v>
      </c>
      <c r="B32" s="281" t="s">
        <v>464</v>
      </c>
      <c r="C32" s="285">
        <v>45848</v>
      </c>
      <c r="D32" s="285">
        <v>45908</v>
      </c>
      <c r="E32" s="285">
        <v>45989</v>
      </c>
      <c r="F32" s="285">
        <v>46019</v>
      </c>
      <c r="G32" s="286" t="s">
        <v>424</v>
      </c>
      <c r="H32" s="286" t="s">
        <v>424</v>
      </c>
      <c r="I32" s="280" t="s">
        <v>533</v>
      </c>
      <c r="J32" s="281" t="s">
        <v>424</v>
      </c>
      <c r="N32" s="238" t="str">
        <f t="shared" si="0"/>
        <v>M_00.0041.0000411.6.</v>
      </c>
    </row>
    <row r="33" spans="1:14" ht="31.5" x14ac:dyDescent="0.25">
      <c r="A33" s="281" t="s">
        <v>465</v>
      </c>
      <c r="B33" s="281" t="s">
        <v>466</v>
      </c>
      <c r="C33" s="285" t="s">
        <v>424</v>
      </c>
      <c r="D33" s="285" t="s">
        <v>424</v>
      </c>
      <c r="E33" s="285" t="s">
        <v>424</v>
      </c>
      <c r="F33" s="285" t="s">
        <v>424</v>
      </c>
      <c r="G33" s="286" t="s">
        <v>424</v>
      </c>
      <c r="H33" s="286" t="s">
        <v>424</v>
      </c>
      <c r="I33" s="280" t="s">
        <v>532</v>
      </c>
      <c r="J33" s="281" t="s">
        <v>424</v>
      </c>
      <c r="N33" s="238" t="str">
        <f t="shared" si="0"/>
        <v>M_00.0041.0000411.7.</v>
      </c>
    </row>
    <row r="34" spans="1:14" ht="31.5" x14ac:dyDescent="0.25">
      <c r="A34" s="281" t="s">
        <v>467</v>
      </c>
      <c r="B34" s="281" t="s">
        <v>468</v>
      </c>
      <c r="C34" s="285" t="s">
        <v>424</v>
      </c>
      <c r="D34" s="285" t="s">
        <v>424</v>
      </c>
      <c r="E34" s="285" t="s">
        <v>424</v>
      </c>
      <c r="F34" s="285" t="s">
        <v>424</v>
      </c>
      <c r="G34" s="286" t="s">
        <v>424</v>
      </c>
      <c r="H34" s="286" t="s">
        <v>424</v>
      </c>
      <c r="I34" s="280" t="s">
        <v>532</v>
      </c>
      <c r="J34" s="281" t="s">
        <v>424</v>
      </c>
      <c r="N34" s="238" t="str">
        <f t="shared" si="0"/>
        <v>M_00.0041.0000411.8.</v>
      </c>
    </row>
    <row r="35" spans="1:14" x14ac:dyDescent="0.25">
      <c r="A35" s="281" t="s">
        <v>469</v>
      </c>
      <c r="B35" s="281" t="s">
        <v>470</v>
      </c>
      <c r="C35" s="285" t="s">
        <v>424</v>
      </c>
      <c r="D35" s="285" t="s">
        <v>424</v>
      </c>
      <c r="E35" s="285">
        <v>45899</v>
      </c>
      <c r="F35" s="285">
        <v>46019</v>
      </c>
      <c r="G35" s="286" t="s">
        <v>424</v>
      </c>
      <c r="H35" s="286" t="s">
        <v>424</v>
      </c>
      <c r="I35" s="280" t="s">
        <v>532</v>
      </c>
      <c r="J35" s="281" t="s">
        <v>424</v>
      </c>
      <c r="N35" s="238" t="str">
        <f t="shared" si="0"/>
        <v>M_00.0041.0000411.9.</v>
      </c>
    </row>
    <row r="36" spans="1:14" x14ac:dyDescent="0.25">
      <c r="A36" s="281" t="s">
        <v>471</v>
      </c>
      <c r="B36" s="281" t="s">
        <v>472</v>
      </c>
      <c r="C36" s="285" t="s">
        <v>424</v>
      </c>
      <c r="D36" s="285" t="s">
        <v>424</v>
      </c>
      <c r="E36" s="285" t="s">
        <v>424</v>
      </c>
      <c r="F36" s="285" t="s">
        <v>424</v>
      </c>
      <c r="G36" s="286" t="s">
        <v>424</v>
      </c>
      <c r="H36" s="286" t="s">
        <v>424</v>
      </c>
      <c r="I36" s="280" t="s">
        <v>532</v>
      </c>
      <c r="J36" s="281" t="s">
        <v>424</v>
      </c>
      <c r="N36" s="238" t="str">
        <f t="shared" si="0"/>
        <v>M_00.0041.0000411.10.</v>
      </c>
    </row>
    <row r="37" spans="1:14" x14ac:dyDescent="0.25">
      <c r="A37" s="281" t="s">
        <v>473</v>
      </c>
      <c r="B37" s="281" t="s">
        <v>474</v>
      </c>
      <c r="C37" s="285">
        <v>45848</v>
      </c>
      <c r="D37" s="285">
        <v>45908</v>
      </c>
      <c r="E37" s="285">
        <v>45899</v>
      </c>
      <c r="F37" s="285">
        <v>46019</v>
      </c>
      <c r="G37" s="286" t="s">
        <v>424</v>
      </c>
      <c r="H37" s="286" t="s">
        <v>424</v>
      </c>
      <c r="I37" s="280" t="s">
        <v>533</v>
      </c>
      <c r="J37" s="281" t="s">
        <v>424</v>
      </c>
      <c r="N37" s="238" t="str">
        <f t="shared" si="0"/>
        <v>M_00.0041.0000411.11.</v>
      </c>
    </row>
    <row r="38" spans="1:14" x14ac:dyDescent="0.25">
      <c r="A38" s="280">
        <v>2</v>
      </c>
      <c r="B38" s="280" t="s">
        <v>510</v>
      </c>
      <c r="C38" s="285">
        <v>45717</v>
      </c>
      <c r="D38" s="285">
        <v>45768</v>
      </c>
      <c r="E38" s="285">
        <v>45754</v>
      </c>
      <c r="F38" s="285">
        <v>45961</v>
      </c>
      <c r="G38" s="286">
        <v>0.5</v>
      </c>
      <c r="H38" s="286">
        <v>0.5</v>
      </c>
      <c r="I38" s="280" t="s">
        <v>531</v>
      </c>
      <c r="J38" s="280" t="s">
        <v>424</v>
      </c>
      <c r="N38" s="238" t="str">
        <f t="shared" si="0"/>
        <v>M_00.0041.0000412</v>
      </c>
    </row>
    <row r="39" spans="1:14" ht="173.25" customHeight="1" x14ac:dyDescent="0.25">
      <c r="A39" s="282" t="s">
        <v>475</v>
      </c>
      <c r="B39" s="281" t="s">
        <v>476</v>
      </c>
      <c r="C39" s="285">
        <v>45717</v>
      </c>
      <c r="D39" s="285">
        <v>45768</v>
      </c>
      <c r="E39" s="285">
        <v>45754</v>
      </c>
      <c r="F39" s="285">
        <v>45814</v>
      </c>
      <c r="G39" s="286">
        <v>1</v>
      </c>
      <c r="H39" s="286">
        <v>1</v>
      </c>
      <c r="I39" s="280" t="s">
        <v>533</v>
      </c>
      <c r="J39" s="281" t="s">
        <v>424</v>
      </c>
      <c r="N39" s="238" t="str">
        <f t="shared" si="0"/>
        <v>M_00.0041.0000412.1.</v>
      </c>
    </row>
    <row r="40" spans="1:14" ht="63" x14ac:dyDescent="0.25">
      <c r="A40" s="282" t="s">
        <v>477</v>
      </c>
      <c r="B40" s="281" t="s">
        <v>478</v>
      </c>
      <c r="C40" s="285" t="s">
        <v>424</v>
      </c>
      <c r="D40" s="285" t="s">
        <v>424</v>
      </c>
      <c r="E40" s="285">
        <v>45899</v>
      </c>
      <c r="F40" s="285">
        <v>45961</v>
      </c>
      <c r="G40" s="286" t="s">
        <v>424</v>
      </c>
      <c r="H40" s="286" t="s">
        <v>424</v>
      </c>
      <c r="I40" s="280" t="s">
        <v>532</v>
      </c>
      <c r="J40" s="281" t="s">
        <v>424</v>
      </c>
      <c r="N40" s="238" t="str">
        <f t="shared" si="0"/>
        <v>M_00.0041.0000412.2.</v>
      </c>
    </row>
    <row r="41" spans="1:14" x14ac:dyDescent="0.25">
      <c r="A41" s="280">
        <v>3</v>
      </c>
      <c r="B41" s="280" t="s">
        <v>479</v>
      </c>
      <c r="C41" s="285">
        <v>45909</v>
      </c>
      <c r="D41" s="285">
        <v>45989</v>
      </c>
      <c r="E41" s="285">
        <v>45909</v>
      </c>
      <c r="F41" s="285">
        <v>45991</v>
      </c>
      <c r="G41" s="286" t="s">
        <v>424</v>
      </c>
      <c r="H41" s="286" t="s">
        <v>424</v>
      </c>
      <c r="I41" s="280" t="s">
        <v>531</v>
      </c>
      <c r="J41" s="280" t="s">
        <v>424</v>
      </c>
      <c r="N41" s="238" t="str">
        <f t="shared" si="0"/>
        <v>M_00.0041.0000413</v>
      </c>
    </row>
    <row r="42" spans="1:14" x14ac:dyDescent="0.25">
      <c r="A42" s="281" t="s">
        <v>480</v>
      </c>
      <c r="B42" s="281" t="s">
        <v>481</v>
      </c>
      <c r="C42" s="285">
        <v>45909</v>
      </c>
      <c r="D42" s="285">
        <v>45989</v>
      </c>
      <c r="E42" s="285">
        <v>45909</v>
      </c>
      <c r="F42" s="285">
        <v>45991</v>
      </c>
      <c r="G42" s="286" t="s">
        <v>424</v>
      </c>
      <c r="H42" s="286" t="s">
        <v>424</v>
      </c>
      <c r="I42" s="280" t="s">
        <v>534</v>
      </c>
      <c r="J42" s="281" t="s">
        <v>424</v>
      </c>
      <c r="N42" s="238" t="str">
        <f t="shared" si="0"/>
        <v>M_00.0041.0000413.1.</v>
      </c>
    </row>
    <row r="43" spans="1:14" ht="63" x14ac:dyDescent="0.25">
      <c r="A43" s="281" t="s">
        <v>482</v>
      </c>
      <c r="B43" s="281" t="s">
        <v>483</v>
      </c>
      <c r="C43" s="285" t="s">
        <v>424</v>
      </c>
      <c r="D43" s="285" t="s">
        <v>424</v>
      </c>
      <c r="E43" s="285" t="s">
        <v>424</v>
      </c>
      <c r="F43" s="285" t="s">
        <v>424</v>
      </c>
      <c r="G43" s="286" t="s">
        <v>424</v>
      </c>
      <c r="H43" s="286" t="s">
        <v>424</v>
      </c>
      <c r="I43" s="280" t="s">
        <v>532</v>
      </c>
      <c r="J43" s="281" t="s">
        <v>424</v>
      </c>
      <c r="N43" s="238" t="str">
        <f t="shared" si="0"/>
        <v>M_00.0041.0000413.2.</v>
      </c>
    </row>
    <row r="44" spans="1:14" x14ac:dyDescent="0.25">
      <c r="A44" s="281" t="s">
        <v>484</v>
      </c>
      <c r="B44" s="281" t="s">
        <v>485</v>
      </c>
      <c r="C44" s="285" t="s">
        <v>424</v>
      </c>
      <c r="D44" s="285" t="s">
        <v>424</v>
      </c>
      <c r="E44" s="285" t="s">
        <v>424</v>
      </c>
      <c r="F44" s="285" t="s">
        <v>424</v>
      </c>
      <c r="G44" s="286" t="s">
        <v>424</v>
      </c>
      <c r="H44" s="286" t="s">
        <v>424</v>
      </c>
      <c r="I44" s="280" t="s">
        <v>532</v>
      </c>
      <c r="J44" s="281" t="s">
        <v>424</v>
      </c>
      <c r="N44" s="238" t="str">
        <f t="shared" si="0"/>
        <v>M_00.0041.0000413.3.</v>
      </c>
    </row>
    <row r="45" spans="1:14" ht="31.5" x14ac:dyDescent="0.25">
      <c r="A45" s="281" t="s">
        <v>486</v>
      </c>
      <c r="B45" s="281" t="s">
        <v>487</v>
      </c>
      <c r="C45" s="285" t="s">
        <v>424</v>
      </c>
      <c r="D45" s="285" t="s">
        <v>424</v>
      </c>
      <c r="E45" s="285" t="s">
        <v>424</v>
      </c>
      <c r="F45" s="285" t="s">
        <v>424</v>
      </c>
      <c r="G45" s="286" t="s">
        <v>424</v>
      </c>
      <c r="H45" s="286" t="s">
        <v>424</v>
      </c>
      <c r="I45" s="280" t="s">
        <v>532</v>
      </c>
      <c r="J45" s="281" t="s">
        <v>424</v>
      </c>
      <c r="N45" s="238" t="str">
        <f t="shared" si="0"/>
        <v>M_00.0041.0000413.4.</v>
      </c>
    </row>
    <row r="46" spans="1:14" ht="63" x14ac:dyDescent="0.25">
      <c r="A46" s="281" t="s">
        <v>488</v>
      </c>
      <c r="B46" s="281" t="s">
        <v>489</v>
      </c>
      <c r="C46" s="285" t="s">
        <v>424</v>
      </c>
      <c r="D46" s="285" t="s">
        <v>424</v>
      </c>
      <c r="E46" s="285" t="s">
        <v>424</v>
      </c>
      <c r="F46" s="285" t="s">
        <v>424</v>
      </c>
      <c r="G46" s="286" t="s">
        <v>424</v>
      </c>
      <c r="H46" s="286" t="s">
        <v>424</v>
      </c>
      <c r="I46" s="280" t="s">
        <v>532</v>
      </c>
      <c r="J46" s="281" t="s">
        <v>424</v>
      </c>
      <c r="N46" s="238" t="str">
        <f t="shared" si="0"/>
        <v>M_00.0041.0000413.5.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M_00.0041.0000413.6.</v>
      </c>
    </row>
    <row r="48" spans="1:14" x14ac:dyDescent="0.25">
      <c r="A48" s="280">
        <v>4</v>
      </c>
      <c r="B48" s="280" t="s">
        <v>492</v>
      </c>
      <c r="C48" s="285">
        <v>45989</v>
      </c>
      <c r="D48" s="285">
        <v>46021</v>
      </c>
      <c r="E48" s="285">
        <v>45989</v>
      </c>
      <c r="F48" s="285">
        <v>46019</v>
      </c>
      <c r="G48" s="286" t="s">
        <v>424</v>
      </c>
      <c r="H48" s="286" t="s">
        <v>424</v>
      </c>
      <c r="I48" s="280" t="s">
        <v>531</v>
      </c>
      <c r="J48" s="280" t="s">
        <v>424</v>
      </c>
      <c r="N48" s="238" t="str">
        <f t="shared" si="0"/>
        <v>M_00.0041.0000414</v>
      </c>
    </row>
    <row r="49" spans="1:14" x14ac:dyDescent="0.25">
      <c r="A49" s="281" t="s">
        <v>493</v>
      </c>
      <c r="B49" s="281" t="s">
        <v>494</v>
      </c>
      <c r="C49" s="285" t="s">
        <v>424</v>
      </c>
      <c r="D49" s="285" t="s">
        <v>424</v>
      </c>
      <c r="E49" s="285" t="s">
        <v>424</v>
      </c>
      <c r="F49" s="285" t="s">
        <v>424</v>
      </c>
      <c r="G49" s="286" t="s">
        <v>424</v>
      </c>
      <c r="H49" s="286" t="s">
        <v>424</v>
      </c>
      <c r="I49" s="280" t="s">
        <v>532</v>
      </c>
      <c r="J49" s="281" t="s">
        <v>424</v>
      </c>
      <c r="N49" s="238" t="str">
        <f t="shared" si="0"/>
        <v>M_00.0041.0000414.1.</v>
      </c>
    </row>
    <row r="50" spans="1:14" ht="47.25" x14ac:dyDescent="0.25">
      <c r="A50" s="281" t="s">
        <v>495</v>
      </c>
      <c r="B50" s="281" t="s">
        <v>496</v>
      </c>
      <c r="C50" s="285" t="s">
        <v>424</v>
      </c>
      <c r="D50" s="285" t="s">
        <v>424</v>
      </c>
      <c r="E50" s="285" t="s">
        <v>424</v>
      </c>
      <c r="F50" s="285" t="s">
        <v>424</v>
      </c>
      <c r="G50" s="286" t="s">
        <v>424</v>
      </c>
      <c r="H50" s="286" t="s">
        <v>424</v>
      </c>
      <c r="I50" s="280" t="s">
        <v>532</v>
      </c>
      <c r="J50" s="281" t="s">
        <v>424</v>
      </c>
      <c r="N50" s="238" t="str">
        <f t="shared" si="0"/>
        <v>M_00.0041.0000414.2.</v>
      </c>
    </row>
    <row r="51" spans="1:14" ht="31.5" x14ac:dyDescent="0.25">
      <c r="A51" s="281" t="s">
        <v>497</v>
      </c>
      <c r="B51" s="281" t="s">
        <v>498</v>
      </c>
      <c r="C51" s="285" t="s">
        <v>424</v>
      </c>
      <c r="D51" s="285" t="s">
        <v>424</v>
      </c>
      <c r="E51" s="285" t="s">
        <v>424</v>
      </c>
      <c r="F51" s="285" t="s">
        <v>424</v>
      </c>
      <c r="G51" s="286" t="s">
        <v>424</v>
      </c>
      <c r="H51" s="286" t="s">
        <v>424</v>
      </c>
      <c r="I51" s="280" t="s">
        <v>532</v>
      </c>
      <c r="J51" s="281" t="s">
        <v>424</v>
      </c>
      <c r="N51" s="238" t="str">
        <f t="shared" si="0"/>
        <v>M_00.0041.0000414.3.</v>
      </c>
    </row>
    <row r="52" spans="1:14" ht="31.5" x14ac:dyDescent="0.25">
      <c r="A52" s="283" t="s">
        <v>499</v>
      </c>
      <c r="B52" s="281" t="s">
        <v>500</v>
      </c>
      <c r="C52" s="285" t="s">
        <v>424</v>
      </c>
      <c r="D52" s="285" t="s">
        <v>424</v>
      </c>
      <c r="E52" s="285" t="s">
        <v>424</v>
      </c>
      <c r="F52" s="285" t="s">
        <v>424</v>
      </c>
      <c r="G52" s="286" t="s">
        <v>424</v>
      </c>
      <c r="H52" s="286" t="s">
        <v>424</v>
      </c>
      <c r="I52" s="280" t="s">
        <v>532</v>
      </c>
      <c r="J52" s="281" t="s">
        <v>424</v>
      </c>
      <c r="N52" s="238" t="str">
        <f t="shared" si="0"/>
        <v>M_00.0041.0000414.4.</v>
      </c>
    </row>
    <row r="53" spans="1:14" x14ac:dyDescent="0.25">
      <c r="A53" s="281" t="s">
        <v>501</v>
      </c>
      <c r="B53" s="284" t="s">
        <v>502</v>
      </c>
      <c r="C53" s="285">
        <v>45989</v>
      </c>
      <c r="D53" s="285">
        <v>46021</v>
      </c>
      <c r="E53" s="285">
        <v>45989</v>
      </c>
      <c r="F53" s="285">
        <v>46019</v>
      </c>
      <c r="G53" s="286" t="s">
        <v>424</v>
      </c>
      <c r="H53" s="286" t="s">
        <v>424</v>
      </c>
      <c r="I53" s="280" t="s">
        <v>534</v>
      </c>
      <c r="J53" s="281" t="s">
        <v>424</v>
      </c>
      <c r="N53" s="238" t="str">
        <f t="shared" si="0"/>
        <v>M_00.0041.0000414.5.</v>
      </c>
    </row>
    <row r="54" spans="1:14" x14ac:dyDescent="0.25">
      <c r="A54" s="281" t="s">
        <v>503</v>
      </c>
      <c r="B54" s="281" t="s">
        <v>504</v>
      </c>
      <c r="C54" s="285" t="s">
        <v>424</v>
      </c>
      <c r="D54" s="285" t="s">
        <v>424</v>
      </c>
      <c r="E54" s="285" t="s">
        <v>424</v>
      </c>
      <c r="F54" s="285" t="s">
        <v>424</v>
      </c>
      <c r="G54" s="286" t="s">
        <v>424</v>
      </c>
      <c r="H54" s="286" t="s">
        <v>424</v>
      </c>
      <c r="I54" s="280" t="s">
        <v>532</v>
      </c>
      <c r="J54" s="281" t="s">
        <v>424</v>
      </c>
      <c r="N54" s="238" t="str">
        <f t="shared" si="0"/>
        <v>M_00.0041.0000414.6.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2025-08-08T10:03:17Z</dcterms:modified>
</cp:coreProperties>
</file>